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srv44\profiles$\KO\Desktop\8 March submissions\"/>
    </mc:Choice>
  </mc:AlternateContent>
  <bookViews>
    <workbookView xWindow="-120" yWindow="-120" windowWidth="29040" windowHeight="15840"/>
  </bookViews>
  <sheets>
    <sheet name="Input Irrigation Gross Return" sheetId="4" r:id="rId1"/>
    <sheet name="Graph" sheetId="2" r:id="rId2"/>
    <sheet name="CC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3" i="4" l="1"/>
  <c r="R43" i="4" s="1"/>
  <c r="P42" i="4"/>
  <c r="R42" i="4" s="1"/>
  <c r="P41" i="4"/>
  <c r="R41" i="4" s="1"/>
  <c r="P40" i="4"/>
  <c r="R40" i="4" s="1"/>
  <c r="P39" i="4"/>
  <c r="R39" i="4" s="1"/>
  <c r="P38" i="4"/>
  <c r="R38" i="4" s="1"/>
  <c r="P37" i="4"/>
  <c r="R37" i="4" s="1"/>
  <c r="P36" i="4"/>
  <c r="R36" i="4" s="1"/>
  <c r="P35" i="4"/>
  <c r="R35" i="4" s="1"/>
  <c r="P34" i="4"/>
  <c r="R34" i="4" s="1"/>
  <c r="P33" i="4"/>
  <c r="R33" i="4" s="1"/>
  <c r="P32" i="4"/>
  <c r="R32" i="4" s="1"/>
  <c r="P31" i="4"/>
  <c r="R31" i="4" s="1"/>
  <c r="P30" i="4"/>
  <c r="R30" i="4" s="1"/>
  <c r="P29" i="4"/>
  <c r="R29" i="4" s="1"/>
  <c r="P28" i="4"/>
  <c r="R28" i="4" s="1"/>
  <c r="P27" i="4"/>
  <c r="R27" i="4" s="1"/>
  <c r="P26" i="4"/>
  <c r="R26" i="4" s="1"/>
  <c r="P25" i="4"/>
  <c r="R25" i="4" s="1"/>
  <c r="P24" i="4"/>
  <c r="R24" i="4" s="1"/>
  <c r="P23" i="4"/>
  <c r="R23" i="4" s="1"/>
  <c r="P22" i="4"/>
  <c r="R22" i="4" s="1"/>
  <c r="P21" i="4"/>
  <c r="R21" i="4" s="1"/>
  <c r="P20" i="4"/>
  <c r="R20" i="4" s="1"/>
  <c r="P19" i="4"/>
  <c r="R19" i="4" s="1"/>
  <c r="P18" i="4"/>
  <c r="R18" i="4" s="1"/>
  <c r="P17" i="4"/>
  <c r="R17" i="4" s="1"/>
  <c r="P16" i="4"/>
  <c r="R16" i="4" s="1"/>
  <c r="P15" i="4"/>
  <c r="R15" i="4" s="1"/>
  <c r="P14" i="4"/>
  <c r="R14" i="4" s="1"/>
  <c r="P13" i="4"/>
  <c r="R13" i="4" s="1"/>
  <c r="P12" i="4"/>
  <c r="R12" i="4" s="1"/>
  <c r="P11" i="4"/>
  <c r="R11" i="4" s="1"/>
  <c r="P10" i="4"/>
  <c r="R10" i="4" s="1"/>
  <c r="P9" i="4"/>
  <c r="R9" i="4" s="1"/>
  <c r="P8" i="4"/>
  <c r="R8" i="4" s="1"/>
  <c r="P7" i="4"/>
  <c r="R7" i="4" s="1"/>
  <c r="P6" i="4"/>
  <c r="R6" i="4" s="1"/>
  <c r="P5" i="4"/>
  <c r="R5" i="4" s="1"/>
  <c r="P4" i="4"/>
  <c r="R4" i="4" s="1"/>
  <c r="P3" i="4"/>
  <c r="R3" i="4" s="1"/>
  <c r="P2" i="4"/>
  <c r="R2" i="4" s="1"/>
  <c r="G14" i="4"/>
  <c r="G13" i="4"/>
  <c r="G12" i="4"/>
  <c r="G11" i="4"/>
  <c r="G10" i="4"/>
  <c r="G9" i="4"/>
  <c r="S3" i="4" l="1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2" i="4"/>
  <c r="W43" i="4" l="1"/>
  <c r="V43" i="4"/>
  <c r="T43" i="4"/>
  <c r="Q43" i="4"/>
  <c r="O43" i="4"/>
  <c r="N43" i="4"/>
  <c r="M43" i="4"/>
  <c r="L43" i="4"/>
  <c r="K43" i="4"/>
  <c r="W42" i="4"/>
  <c r="V42" i="4"/>
  <c r="T42" i="4"/>
  <c r="Q42" i="4"/>
  <c r="O42" i="4"/>
  <c r="N42" i="4"/>
  <c r="M42" i="4"/>
  <c r="L42" i="4"/>
  <c r="K42" i="4"/>
  <c r="W41" i="4"/>
  <c r="V41" i="4"/>
  <c r="T41" i="4"/>
  <c r="Q41" i="4"/>
  <c r="O41" i="4"/>
  <c r="N41" i="4"/>
  <c r="M41" i="4"/>
  <c r="L41" i="4"/>
  <c r="K41" i="4"/>
  <c r="W40" i="4"/>
  <c r="V40" i="4"/>
  <c r="T40" i="4"/>
  <c r="Q40" i="4"/>
  <c r="O40" i="4"/>
  <c r="N40" i="4"/>
  <c r="M40" i="4"/>
  <c r="L40" i="4"/>
  <c r="K40" i="4"/>
  <c r="W39" i="4"/>
  <c r="V39" i="4"/>
  <c r="T39" i="4"/>
  <c r="Q39" i="4"/>
  <c r="O39" i="4"/>
  <c r="N39" i="4"/>
  <c r="M39" i="4"/>
  <c r="L39" i="4"/>
  <c r="K39" i="4"/>
  <c r="W38" i="4"/>
  <c r="V38" i="4"/>
  <c r="T38" i="4"/>
  <c r="Q38" i="4"/>
  <c r="O38" i="4"/>
  <c r="N38" i="4"/>
  <c r="M38" i="4"/>
  <c r="L38" i="4"/>
  <c r="K38" i="4"/>
  <c r="W37" i="4"/>
  <c r="V37" i="4"/>
  <c r="T37" i="4"/>
  <c r="Q37" i="4"/>
  <c r="O37" i="4"/>
  <c r="N37" i="4"/>
  <c r="M37" i="4"/>
  <c r="L37" i="4"/>
  <c r="K37" i="4"/>
  <c r="W36" i="4"/>
  <c r="V36" i="4"/>
  <c r="T36" i="4"/>
  <c r="Q36" i="4"/>
  <c r="O36" i="4"/>
  <c r="N36" i="4"/>
  <c r="M36" i="4"/>
  <c r="L36" i="4"/>
  <c r="K36" i="4"/>
  <c r="W35" i="4"/>
  <c r="V35" i="4"/>
  <c r="T35" i="4"/>
  <c r="Q35" i="4"/>
  <c r="O35" i="4"/>
  <c r="N35" i="4"/>
  <c r="M35" i="4"/>
  <c r="L35" i="4"/>
  <c r="K35" i="4"/>
  <c r="W34" i="4"/>
  <c r="V34" i="4"/>
  <c r="T34" i="4"/>
  <c r="Q34" i="4"/>
  <c r="O34" i="4"/>
  <c r="N34" i="4"/>
  <c r="M34" i="4"/>
  <c r="L34" i="4"/>
  <c r="K34" i="4"/>
  <c r="W33" i="4"/>
  <c r="V33" i="4"/>
  <c r="T33" i="4"/>
  <c r="Q33" i="4"/>
  <c r="O33" i="4"/>
  <c r="N33" i="4"/>
  <c r="M33" i="4"/>
  <c r="L33" i="4"/>
  <c r="K33" i="4"/>
  <c r="W32" i="4"/>
  <c r="V32" i="4"/>
  <c r="T32" i="4"/>
  <c r="Q32" i="4"/>
  <c r="O32" i="4"/>
  <c r="N32" i="4"/>
  <c r="M32" i="4"/>
  <c r="L32" i="4"/>
  <c r="K32" i="4"/>
  <c r="W31" i="4"/>
  <c r="V31" i="4"/>
  <c r="T31" i="4"/>
  <c r="Q31" i="4"/>
  <c r="O31" i="4"/>
  <c r="N31" i="4"/>
  <c r="M31" i="4"/>
  <c r="L31" i="4"/>
  <c r="K31" i="4"/>
  <c r="W30" i="4"/>
  <c r="V30" i="4"/>
  <c r="T30" i="4"/>
  <c r="Q30" i="4"/>
  <c r="O30" i="4"/>
  <c r="N30" i="4"/>
  <c r="M30" i="4"/>
  <c r="L30" i="4"/>
  <c r="K30" i="4"/>
  <c r="W29" i="4"/>
  <c r="V29" i="4"/>
  <c r="T29" i="4"/>
  <c r="Q29" i="4"/>
  <c r="O29" i="4"/>
  <c r="N29" i="4"/>
  <c r="M29" i="4"/>
  <c r="L29" i="4"/>
  <c r="K29" i="4"/>
  <c r="W28" i="4"/>
  <c r="V28" i="4"/>
  <c r="T28" i="4"/>
  <c r="Q28" i="4"/>
  <c r="O28" i="4"/>
  <c r="N28" i="4"/>
  <c r="M28" i="4"/>
  <c r="L28" i="4"/>
  <c r="K28" i="4"/>
  <c r="W27" i="4"/>
  <c r="V27" i="4"/>
  <c r="T27" i="4"/>
  <c r="Q27" i="4"/>
  <c r="O27" i="4"/>
  <c r="N27" i="4"/>
  <c r="M27" i="4"/>
  <c r="L27" i="4"/>
  <c r="K27" i="4"/>
  <c r="W26" i="4"/>
  <c r="V26" i="4"/>
  <c r="T26" i="4"/>
  <c r="Q26" i="4"/>
  <c r="O26" i="4"/>
  <c r="N26" i="4"/>
  <c r="M26" i="4"/>
  <c r="L26" i="4"/>
  <c r="K26" i="4"/>
  <c r="W25" i="4"/>
  <c r="V25" i="4"/>
  <c r="T25" i="4"/>
  <c r="Q25" i="4"/>
  <c r="O25" i="4"/>
  <c r="N25" i="4"/>
  <c r="M25" i="4"/>
  <c r="L25" i="4"/>
  <c r="K25" i="4"/>
  <c r="W24" i="4"/>
  <c r="V24" i="4"/>
  <c r="T24" i="4"/>
  <c r="Q24" i="4"/>
  <c r="O24" i="4"/>
  <c r="N24" i="4"/>
  <c r="M24" i="4"/>
  <c r="L24" i="4"/>
  <c r="K24" i="4"/>
  <c r="W23" i="4"/>
  <c r="V23" i="4"/>
  <c r="T23" i="4"/>
  <c r="Q23" i="4"/>
  <c r="O23" i="4"/>
  <c r="N23" i="4"/>
  <c r="M23" i="4"/>
  <c r="L23" i="4"/>
  <c r="K23" i="4"/>
  <c r="W22" i="4"/>
  <c r="V22" i="4"/>
  <c r="T22" i="4"/>
  <c r="Q22" i="4"/>
  <c r="O22" i="4"/>
  <c r="N22" i="4"/>
  <c r="M22" i="4"/>
  <c r="L22" i="4"/>
  <c r="K22" i="4"/>
  <c r="W21" i="4"/>
  <c r="V21" i="4"/>
  <c r="T21" i="4"/>
  <c r="Q21" i="4"/>
  <c r="O21" i="4"/>
  <c r="N21" i="4"/>
  <c r="M21" i="4"/>
  <c r="L21" i="4"/>
  <c r="K21" i="4"/>
  <c r="W20" i="4"/>
  <c r="V20" i="4"/>
  <c r="T20" i="4"/>
  <c r="Q20" i="4"/>
  <c r="O20" i="4"/>
  <c r="N20" i="4"/>
  <c r="M20" i="4"/>
  <c r="L20" i="4"/>
  <c r="K20" i="4"/>
  <c r="W19" i="4"/>
  <c r="V19" i="4"/>
  <c r="T19" i="4"/>
  <c r="Q19" i="4"/>
  <c r="O19" i="4"/>
  <c r="N19" i="4"/>
  <c r="M19" i="4"/>
  <c r="L19" i="4"/>
  <c r="K19" i="4"/>
  <c r="W18" i="4"/>
  <c r="V18" i="4"/>
  <c r="T18" i="4"/>
  <c r="Q18" i="4"/>
  <c r="O18" i="4"/>
  <c r="N18" i="4"/>
  <c r="M18" i="4"/>
  <c r="L18" i="4"/>
  <c r="K18" i="4"/>
  <c r="W17" i="4"/>
  <c r="V17" i="4"/>
  <c r="T17" i="4"/>
  <c r="Q17" i="4"/>
  <c r="O17" i="4"/>
  <c r="N17" i="4"/>
  <c r="M17" i="4"/>
  <c r="L17" i="4"/>
  <c r="K17" i="4"/>
  <c r="W16" i="4"/>
  <c r="V16" i="4"/>
  <c r="T16" i="4"/>
  <c r="Q16" i="4"/>
  <c r="O16" i="4"/>
  <c r="N16" i="4"/>
  <c r="M16" i="4"/>
  <c r="L16" i="4"/>
  <c r="K16" i="4"/>
  <c r="W15" i="4"/>
  <c r="V15" i="4"/>
  <c r="T15" i="4"/>
  <c r="Q15" i="4"/>
  <c r="O15" i="4"/>
  <c r="N15" i="4"/>
  <c r="M15" i="4"/>
  <c r="L15" i="4"/>
  <c r="K15" i="4"/>
  <c r="W14" i="4"/>
  <c r="V14" i="4"/>
  <c r="T14" i="4"/>
  <c r="U14" i="4" s="1"/>
  <c r="Q14" i="4"/>
  <c r="O14" i="4"/>
  <c r="N14" i="4"/>
  <c r="M14" i="4"/>
  <c r="L14" i="4"/>
  <c r="K14" i="4"/>
  <c r="W13" i="4"/>
  <c r="V13" i="4"/>
  <c r="T13" i="4"/>
  <c r="Q13" i="4"/>
  <c r="O13" i="4"/>
  <c r="N13" i="4"/>
  <c r="M13" i="4"/>
  <c r="L13" i="4"/>
  <c r="K13" i="4"/>
  <c r="W12" i="4"/>
  <c r="V12" i="4"/>
  <c r="T12" i="4"/>
  <c r="Q12" i="4"/>
  <c r="O12" i="4"/>
  <c r="N12" i="4"/>
  <c r="M12" i="4"/>
  <c r="L12" i="4"/>
  <c r="K12" i="4"/>
  <c r="W11" i="4"/>
  <c r="V11" i="4"/>
  <c r="T11" i="4"/>
  <c r="Q11" i="4"/>
  <c r="O11" i="4"/>
  <c r="N11" i="4"/>
  <c r="M11" i="4"/>
  <c r="L11" i="4"/>
  <c r="K11" i="4"/>
  <c r="W10" i="4"/>
  <c r="V10" i="4"/>
  <c r="T10" i="4"/>
  <c r="Q10" i="4"/>
  <c r="O10" i="4"/>
  <c r="N10" i="4"/>
  <c r="M10" i="4"/>
  <c r="L10" i="4"/>
  <c r="K10" i="4"/>
  <c r="W9" i="4"/>
  <c r="V9" i="4"/>
  <c r="T9" i="4"/>
  <c r="Q9" i="4"/>
  <c r="O9" i="4"/>
  <c r="N9" i="4"/>
  <c r="M9" i="4"/>
  <c r="L9" i="4"/>
  <c r="K9" i="4"/>
  <c r="W8" i="4"/>
  <c r="V8" i="4"/>
  <c r="T8" i="4"/>
  <c r="Q8" i="4"/>
  <c r="O8" i="4"/>
  <c r="N8" i="4"/>
  <c r="M8" i="4"/>
  <c r="L8" i="4"/>
  <c r="K8" i="4"/>
  <c r="W7" i="4"/>
  <c r="V7" i="4"/>
  <c r="T7" i="4"/>
  <c r="Q7" i="4"/>
  <c r="O7" i="4"/>
  <c r="N7" i="4"/>
  <c r="M7" i="4"/>
  <c r="L7" i="4"/>
  <c r="K7" i="4"/>
  <c r="W6" i="4"/>
  <c r="V6" i="4"/>
  <c r="T6" i="4"/>
  <c r="U6" i="4" s="1"/>
  <c r="Q6" i="4"/>
  <c r="O6" i="4"/>
  <c r="N6" i="4"/>
  <c r="M6" i="4"/>
  <c r="L6" i="4"/>
  <c r="K6" i="4"/>
  <c r="W5" i="4"/>
  <c r="V5" i="4"/>
  <c r="T5" i="4"/>
  <c r="Q5" i="4"/>
  <c r="O5" i="4"/>
  <c r="N5" i="4"/>
  <c r="M5" i="4"/>
  <c r="L5" i="4"/>
  <c r="K5" i="4"/>
  <c r="W4" i="4"/>
  <c r="V4" i="4"/>
  <c r="T4" i="4"/>
  <c r="Q4" i="4"/>
  <c r="O4" i="4"/>
  <c r="N4" i="4"/>
  <c r="M4" i="4"/>
  <c r="L4" i="4"/>
  <c r="K4" i="4"/>
  <c r="W3" i="4"/>
  <c r="V3" i="4"/>
  <c r="T3" i="4"/>
  <c r="Q3" i="4"/>
  <c r="O3" i="4"/>
  <c r="N3" i="4"/>
  <c r="M3" i="4"/>
  <c r="L3" i="4"/>
  <c r="K3" i="4"/>
  <c r="Q2" i="4"/>
  <c r="O2" i="4"/>
  <c r="N2" i="4"/>
  <c r="M2" i="4"/>
  <c r="L2" i="4"/>
  <c r="K2" i="4"/>
  <c r="V2" i="4"/>
  <c r="W2" i="4"/>
  <c r="T2" i="4"/>
  <c r="X35" i="4" l="1"/>
  <c r="U35" i="4"/>
  <c r="U12" i="4"/>
  <c r="X15" i="4"/>
  <c r="U15" i="4"/>
  <c r="U10" i="4"/>
  <c r="X13" i="4"/>
  <c r="U18" i="4"/>
  <c r="U21" i="4"/>
  <c r="U29" i="4"/>
  <c r="U37" i="4"/>
  <c r="U9" i="4"/>
  <c r="U4" i="4"/>
  <c r="X7" i="4"/>
  <c r="U7" i="4"/>
  <c r="U20" i="4"/>
  <c r="X3" i="4"/>
  <c r="U3" i="4"/>
  <c r="U8" i="4"/>
  <c r="U11" i="4"/>
  <c r="U16" i="4"/>
  <c r="X19" i="4"/>
  <c r="X4" i="4"/>
  <c r="X5" i="4"/>
  <c r="X6" i="4"/>
  <c r="X8" i="4"/>
  <c r="X9" i="4"/>
  <c r="X10" i="4"/>
  <c r="X11" i="4"/>
  <c r="X12" i="4"/>
  <c r="U13" i="4"/>
  <c r="X14" i="4"/>
  <c r="X16" i="4"/>
  <c r="X17" i="4"/>
  <c r="X18" i="4"/>
  <c r="U19" i="4"/>
  <c r="X20" i="4"/>
  <c r="X21" i="4"/>
  <c r="U23" i="4"/>
  <c r="X25" i="4"/>
  <c r="X27" i="4"/>
  <c r="X29" i="4"/>
  <c r="X31" i="4"/>
  <c r="X33" i="4"/>
  <c r="X37" i="4"/>
  <c r="X39" i="4"/>
  <c r="X41" i="4"/>
  <c r="X43" i="4"/>
  <c r="U42" i="4" l="1"/>
  <c r="X42" i="4"/>
  <c r="U34" i="4"/>
  <c r="X34" i="4"/>
  <c r="U39" i="4"/>
  <c r="U24" i="4"/>
  <c r="X24" i="4"/>
  <c r="X23" i="4"/>
  <c r="U26" i="4"/>
  <c r="X26" i="4"/>
  <c r="X2" i="4"/>
  <c r="U32" i="4"/>
  <c r="X32" i="4"/>
  <c r="U38" i="4"/>
  <c r="X38" i="4"/>
  <c r="U22" i="4"/>
  <c r="X22" i="4"/>
  <c r="U27" i="4"/>
  <c r="U17" i="4"/>
  <c r="U41" i="4"/>
  <c r="U33" i="4"/>
  <c r="U25" i="4"/>
  <c r="U5" i="4"/>
  <c r="U31" i="4"/>
  <c r="U40" i="4"/>
  <c r="X40" i="4"/>
  <c r="U30" i="4"/>
  <c r="X30" i="4"/>
  <c r="U36" i="4"/>
  <c r="X36" i="4"/>
  <c r="U28" i="4"/>
  <c r="X28" i="4"/>
  <c r="U43" i="4"/>
  <c r="F10" i="4"/>
  <c r="P26" i="3"/>
  <c r="F11" i="4" l="1"/>
  <c r="D30" i="2"/>
  <c r="F12" i="4"/>
  <c r="D31" i="2"/>
  <c r="G25" i="2"/>
  <c r="G29" i="2"/>
  <c r="G30" i="2"/>
  <c r="G26" i="2"/>
  <c r="G31" i="2"/>
  <c r="G27" i="2"/>
  <c r="G28" i="2"/>
  <c r="F13" i="4" l="1"/>
  <c r="B26" i="2"/>
  <c r="C31" i="2"/>
  <c r="B30" i="2"/>
  <c r="C27" i="2"/>
  <c r="D28" i="2"/>
  <c r="B27" i="2"/>
  <c r="B31" i="2"/>
  <c r="C28" i="2"/>
  <c r="D25" i="2"/>
  <c r="B25" i="2"/>
  <c r="G9" i="2"/>
  <c r="G20" i="2"/>
  <c r="G19" i="2"/>
  <c r="G8" i="2"/>
  <c r="G5" i="2"/>
  <c r="G16" i="2"/>
  <c r="D19" i="2"/>
  <c r="D8" i="2"/>
  <c r="D20" i="2"/>
  <c r="D9" i="2"/>
  <c r="G15" i="2"/>
  <c r="G4" i="2"/>
  <c r="C25" i="2"/>
  <c r="D26" i="2"/>
  <c r="B28" i="2"/>
  <c r="C29" i="2"/>
  <c r="B29" i="2"/>
  <c r="C26" i="2"/>
  <c r="C30" i="2"/>
  <c r="D27" i="2"/>
  <c r="G6" i="2"/>
  <c r="G17" i="2"/>
  <c r="G18" i="2"/>
  <c r="G7" i="2"/>
  <c r="G14" i="2"/>
  <c r="G3" i="2"/>
  <c r="AJ52" i="3"/>
  <c r="AI52" i="3"/>
  <c r="AH52" i="3"/>
  <c r="AF52" i="3"/>
  <c r="AD52" i="3"/>
  <c r="AB52" i="3"/>
  <c r="Z52" i="3"/>
  <c r="X52" i="3"/>
  <c r="V52" i="3"/>
  <c r="T52" i="3"/>
  <c r="R52" i="3"/>
  <c r="P52" i="3"/>
  <c r="N52" i="3"/>
  <c r="L52" i="3"/>
  <c r="J52" i="3"/>
  <c r="H52" i="3"/>
  <c r="F52" i="3"/>
  <c r="D52" i="3"/>
  <c r="B52" i="3"/>
  <c r="AJ51" i="3"/>
  <c r="AI51" i="3"/>
  <c r="AH51" i="3"/>
  <c r="AF51" i="3"/>
  <c r="AD51" i="3"/>
  <c r="AB51" i="3"/>
  <c r="Z51" i="3"/>
  <c r="X51" i="3"/>
  <c r="V51" i="3"/>
  <c r="T51" i="3"/>
  <c r="R51" i="3"/>
  <c r="P51" i="3"/>
  <c r="N51" i="3"/>
  <c r="L51" i="3"/>
  <c r="J51" i="3"/>
  <c r="H51" i="3"/>
  <c r="F51" i="3"/>
  <c r="D51" i="3"/>
  <c r="B51" i="3"/>
  <c r="AJ50" i="3"/>
  <c r="AI50" i="3"/>
  <c r="AH50" i="3"/>
  <c r="AF50" i="3"/>
  <c r="AD50" i="3"/>
  <c r="AB50" i="3"/>
  <c r="Z50" i="3"/>
  <c r="X50" i="3"/>
  <c r="V50" i="3"/>
  <c r="T50" i="3"/>
  <c r="R50" i="3"/>
  <c r="P50" i="3"/>
  <c r="N50" i="3"/>
  <c r="L50" i="3"/>
  <c r="J50" i="3"/>
  <c r="H50" i="3"/>
  <c r="F50" i="3"/>
  <c r="D50" i="3"/>
  <c r="B50" i="3"/>
  <c r="AJ49" i="3"/>
  <c r="AI49" i="3"/>
  <c r="AH49" i="3"/>
  <c r="AF49" i="3"/>
  <c r="AD49" i="3"/>
  <c r="AB49" i="3"/>
  <c r="Z49" i="3"/>
  <c r="X49" i="3"/>
  <c r="V49" i="3"/>
  <c r="T49" i="3"/>
  <c r="R49" i="3"/>
  <c r="P49" i="3"/>
  <c r="N49" i="3"/>
  <c r="L49" i="3"/>
  <c r="J49" i="3"/>
  <c r="H49" i="3"/>
  <c r="F49" i="3"/>
  <c r="D49" i="3"/>
  <c r="B49" i="3"/>
  <c r="AJ48" i="3"/>
  <c r="AI48" i="3"/>
  <c r="AH48" i="3"/>
  <c r="AF48" i="3"/>
  <c r="AD48" i="3"/>
  <c r="AB48" i="3"/>
  <c r="Z48" i="3"/>
  <c r="X48" i="3"/>
  <c r="V48" i="3"/>
  <c r="T48" i="3"/>
  <c r="R48" i="3"/>
  <c r="P48" i="3"/>
  <c r="N48" i="3"/>
  <c r="L48" i="3"/>
  <c r="J48" i="3"/>
  <c r="H48" i="3"/>
  <c r="F48" i="3"/>
  <c r="D48" i="3"/>
  <c r="B48" i="3"/>
  <c r="AJ47" i="3"/>
  <c r="AI47" i="3"/>
  <c r="AH47" i="3"/>
  <c r="AF47" i="3"/>
  <c r="AD47" i="3"/>
  <c r="AB47" i="3"/>
  <c r="Z47" i="3"/>
  <c r="X47" i="3"/>
  <c r="V47" i="3"/>
  <c r="T47" i="3"/>
  <c r="R47" i="3"/>
  <c r="P47" i="3"/>
  <c r="N47" i="3"/>
  <c r="L47" i="3"/>
  <c r="J47" i="3"/>
  <c r="H47" i="3"/>
  <c r="F47" i="3"/>
  <c r="D47" i="3"/>
  <c r="B47" i="3"/>
  <c r="AJ46" i="3"/>
  <c r="AI46" i="3"/>
  <c r="AH46" i="3"/>
  <c r="AF46" i="3"/>
  <c r="AD46" i="3"/>
  <c r="AB46" i="3"/>
  <c r="Z46" i="3"/>
  <c r="X46" i="3"/>
  <c r="V46" i="3"/>
  <c r="T46" i="3"/>
  <c r="R46" i="3"/>
  <c r="P46" i="3"/>
  <c r="N46" i="3"/>
  <c r="L46" i="3"/>
  <c r="J46" i="3"/>
  <c r="H46" i="3"/>
  <c r="F46" i="3"/>
  <c r="D46" i="3"/>
  <c r="B46" i="3"/>
  <c r="AJ45" i="3"/>
  <c r="AI45" i="3"/>
  <c r="AH45" i="3"/>
  <c r="AF45" i="3"/>
  <c r="AD45" i="3"/>
  <c r="AB45" i="3"/>
  <c r="Z45" i="3"/>
  <c r="X45" i="3"/>
  <c r="V45" i="3"/>
  <c r="T45" i="3"/>
  <c r="R45" i="3"/>
  <c r="P45" i="3"/>
  <c r="N45" i="3"/>
  <c r="L45" i="3"/>
  <c r="J45" i="3"/>
  <c r="H45" i="3"/>
  <c r="F45" i="3"/>
  <c r="D45" i="3"/>
  <c r="B45" i="3"/>
  <c r="AJ44" i="3"/>
  <c r="AI44" i="3"/>
  <c r="AH44" i="3"/>
  <c r="AF44" i="3"/>
  <c r="AD44" i="3"/>
  <c r="AB44" i="3"/>
  <c r="Z44" i="3"/>
  <c r="X44" i="3"/>
  <c r="V44" i="3"/>
  <c r="T44" i="3"/>
  <c r="R44" i="3"/>
  <c r="P44" i="3"/>
  <c r="N44" i="3"/>
  <c r="L44" i="3"/>
  <c r="J44" i="3"/>
  <c r="H44" i="3"/>
  <c r="F44" i="3"/>
  <c r="D44" i="3"/>
  <c r="B44" i="3"/>
  <c r="AJ43" i="3"/>
  <c r="AI43" i="3"/>
  <c r="AH43" i="3"/>
  <c r="AF43" i="3"/>
  <c r="AD43" i="3"/>
  <c r="AB43" i="3"/>
  <c r="Z43" i="3"/>
  <c r="X43" i="3"/>
  <c r="V43" i="3"/>
  <c r="T43" i="3"/>
  <c r="R43" i="3"/>
  <c r="P43" i="3"/>
  <c r="N43" i="3"/>
  <c r="L43" i="3"/>
  <c r="J43" i="3"/>
  <c r="H43" i="3"/>
  <c r="F43" i="3"/>
  <c r="D43" i="3"/>
  <c r="B43" i="3"/>
  <c r="AJ42" i="3"/>
  <c r="AI42" i="3"/>
  <c r="AH42" i="3"/>
  <c r="AF42" i="3"/>
  <c r="AD42" i="3"/>
  <c r="AB42" i="3"/>
  <c r="Z42" i="3"/>
  <c r="X42" i="3"/>
  <c r="V42" i="3"/>
  <c r="T42" i="3"/>
  <c r="R42" i="3"/>
  <c r="P42" i="3"/>
  <c r="N42" i="3"/>
  <c r="L42" i="3"/>
  <c r="J42" i="3"/>
  <c r="H42" i="3"/>
  <c r="F42" i="3"/>
  <c r="D42" i="3"/>
  <c r="B42" i="3"/>
  <c r="AJ41" i="3"/>
  <c r="AI41" i="3"/>
  <c r="AH41" i="3"/>
  <c r="AF41" i="3"/>
  <c r="AD41" i="3"/>
  <c r="AB41" i="3"/>
  <c r="Z41" i="3"/>
  <c r="X41" i="3"/>
  <c r="V41" i="3"/>
  <c r="T41" i="3"/>
  <c r="R41" i="3"/>
  <c r="P41" i="3"/>
  <c r="N41" i="3"/>
  <c r="L41" i="3"/>
  <c r="J41" i="3"/>
  <c r="H41" i="3"/>
  <c r="F41" i="3"/>
  <c r="D41" i="3"/>
  <c r="B41" i="3"/>
  <c r="AJ40" i="3"/>
  <c r="AI40" i="3"/>
  <c r="AH40" i="3"/>
  <c r="AF40" i="3"/>
  <c r="AD40" i="3"/>
  <c r="AB40" i="3"/>
  <c r="Z40" i="3"/>
  <c r="X40" i="3"/>
  <c r="V40" i="3"/>
  <c r="T40" i="3"/>
  <c r="R40" i="3"/>
  <c r="P40" i="3"/>
  <c r="N40" i="3"/>
  <c r="L40" i="3"/>
  <c r="J40" i="3"/>
  <c r="H40" i="3"/>
  <c r="F40" i="3"/>
  <c r="D40" i="3"/>
  <c r="B40" i="3"/>
  <c r="AJ39" i="3"/>
  <c r="AI39" i="3"/>
  <c r="AH39" i="3"/>
  <c r="AF39" i="3"/>
  <c r="AD39" i="3"/>
  <c r="AB39" i="3"/>
  <c r="Z39" i="3"/>
  <c r="X39" i="3"/>
  <c r="V39" i="3"/>
  <c r="T39" i="3"/>
  <c r="R39" i="3"/>
  <c r="P39" i="3"/>
  <c r="N39" i="3"/>
  <c r="L39" i="3"/>
  <c r="J39" i="3"/>
  <c r="H39" i="3"/>
  <c r="F39" i="3"/>
  <c r="D39" i="3"/>
  <c r="B39" i="3"/>
  <c r="AJ38" i="3"/>
  <c r="AI38" i="3"/>
  <c r="AH38" i="3"/>
  <c r="AF38" i="3"/>
  <c r="AD38" i="3"/>
  <c r="AB38" i="3"/>
  <c r="Z38" i="3"/>
  <c r="X38" i="3"/>
  <c r="V38" i="3"/>
  <c r="T38" i="3"/>
  <c r="R38" i="3"/>
  <c r="P38" i="3"/>
  <c r="N38" i="3"/>
  <c r="L38" i="3"/>
  <c r="J38" i="3"/>
  <c r="H38" i="3"/>
  <c r="F38" i="3"/>
  <c r="D38" i="3"/>
  <c r="B38" i="3"/>
  <c r="AJ37" i="3"/>
  <c r="AI37" i="3"/>
  <c r="AH37" i="3"/>
  <c r="AF37" i="3"/>
  <c r="AD37" i="3"/>
  <c r="AB37" i="3"/>
  <c r="Z37" i="3"/>
  <c r="X37" i="3"/>
  <c r="V37" i="3"/>
  <c r="T37" i="3"/>
  <c r="R37" i="3"/>
  <c r="P37" i="3"/>
  <c r="N37" i="3"/>
  <c r="L37" i="3"/>
  <c r="J37" i="3"/>
  <c r="H37" i="3"/>
  <c r="F37" i="3"/>
  <c r="D37" i="3"/>
  <c r="B37" i="3"/>
  <c r="AJ36" i="3"/>
  <c r="AI36" i="3"/>
  <c r="AH36" i="3"/>
  <c r="AF36" i="3"/>
  <c r="AD36" i="3"/>
  <c r="AB36" i="3"/>
  <c r="Z36" i="3"/>
  <c r="X36" i="3"/>
  <c r="V36" i="3"/>
  <c r="T36" i="3"/>
  <c r="R36" i="3"/>
  <c r="P36" i="3"/>
  <c r="N36" i="3"/>
  <c r="L36" i="3"/>
  <c r="J36" i="3"/>
  <c r="H36" i="3"/>
  <c r="F36" i="3"/>
  <c r="D36" i="3"/>
  <c r="B36" i="3"/>
  <c r="AJ35" i="3"/>
  <c r="AI35" i="3"/>
  <c r="AH35" i="3"/>
  <c r="AF35" i="3"/>
  <c r="AD35" i="3"/>
  <c r="AB35" i="3"/>
  <c r="Z35" i="3"/>
  <c r="X35" i="3"/>
  <c r="V35" i="3"/>
  <c r="T35" i="3"/>
  <c r="R35" i="3"/>
  <c r="P35" i="3"/>
  <c r="N35" i="3"/>
  <c r="L35" i="3"/>
  <c r="J35" i="3"/>
  <c r="H35" i="3"/>
  <c r="F35" i="3"/>
  <c r="D35" i="3"/>
  <c r="B35" i="3"/>
  <c r="AJ34" i="3"/>
  <c r="AI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D34" i="3"/>
  <c r="B34" i="3"/>
  <c r="AJ33" i="3"/>
  <c r="AI33" i="3"/>
  <c r="AH33" i="3"/>
  <c r="AF33" i="3"/>
  <c r="AD33" i="3"/>
  <c r="AB33" i="3"/>
  <c r="Z33" i="3"/>
  <c r="X33" i="3"/>
  <c r="V33" i="3"/>
  <c r="T33" i="3"/>
  <c r="R33" i="3"/>
  <c r="P33" i="3"/>
  <c r="N33" i="3"/>
  <c r="L33" i="3"/>
  <c r="J33" i="3"/>
  <c r="H33" i="3"/>
  <c r="F33" i="3"/>
  <c r="D33" i="3"/>
  <c r="B33" i="3"/>
  <c r="AJ32" i="3"/>
  <c r="AI32" i="3"/>
  <c r="AH32" i="3"/>
  <c r="AF32" i="3"/>
  <c r="AD32" i="3"/>
  <c r="AB32" i="3"/>
  <c r="Z32" i="3"/>
  <c r="X32" i="3"/>
  <c r="V32" i="3"/>
  <c r="T32" i="3"/>
  <c r="R32" i="3"/>
  <c r="P32" i="3"/>
  <c r="N32" i="3"/>
  <c r="L32" i="3"/>
  <c r="J32" i="3"/>
  <c r="H32" i="3"/>
  <c r="F32" i="3"/>
  <c r="D32" i="3"/>
  <c r="B32" i="3"/>
  <c r="AJ31" i="3"/>
  <c r="AI31" i="3"/>
  <c r="AH31" i="3"/>
  <c r="AF31" i="3"/>
  <c r="AD31" i="3"/>
  <c r="AB31" i="3"/>
  <c r="Z31" i="3"/>
  <c r="X31" i="3"/>
  <c r="V31" i="3"/>
  <c r="T31" i="3"/>
  <c r="R31" i="3"/>
  <c r="P31" i="3"/>
  <c r="N31" i="3"/>
  <c r="L31" i="3"/>
  <c r="J31" i="3"/>
  <c r="H31" i="3"/>
  <c r="F31" i="3"/>
  <c r="D31" i="3"/>
  <c r="B31" i="3"/>
  <c r="AJ30" i="3"/>
  <c r="AI30" i="3"/>
  <c r="AH30" i="3"/>
  <c r="AF30" i="3"/>
  <c r="AD30" i="3"/>
  <c r="AB30" i="3"/>
  <c r="Z30" i="3"/>
  <c r="X30" i="3"/>
  <c r="V30" i="3"/>
  <c r="T30" i="3"/>
  <c r="R30" i="3"/>
  <c r="P30" i="3"/>
  <c r="N30" i="3"/>
  <c r="L30" i="3"/>
  <c r="J30" i="3"/>
  <c r="H30" i="3"/>
  <c r="F30" i="3"/>
  <c r="D30" i="3"/>
  <c r="B30" i="3"/>
  <c r="AJ29" i="3"/>
  <c r="AI29" i="3"/>
  <c r="AH29" i="3"/>
  <c r="AF29" i="3"/>
  <c r="AD29" i="3"/>
  <c r="AB29" i="3"/>
  <c r="Z29" i="3"/>
  <c r="X29" i="3"/>
  <c r="V29" i="3"/>
  <c r="T29" i="3"/>
  <c r="R29" i="3"/>
  <c r="P29" i="3"/>
  <c r="N29" i="3"/>
  <c r="L29" i="3"/>
  <c r="J29" i="3"/>
  <c r="H29" i="3"/>
  <c r="F29" i="3"/>
  <c r="D29" i="3"/>
  <c r="B29" i="3"/>
  <c r="AJ28" i="3"/>
  <c r="AI28" i="3"/>
  <c r="AH28" i="3"/>
  <c r="AF28" i="3"/>
  <c r="AD28" i="3"/>
  <c r="AB28" i="3"/>
  <c r="Z28" i="3"/>
  <c r="X28" i="3"/>
  <c r="V28" i="3"/>
  <c r="T28" i="3"/>
  <c r="R28" i="3"/>
  <c r="P28" i="3"/>
  <c r="N28" i="3"/>
  <c r="L28" i="3"/>
  <c r="J28" i="3"/>
  <c r="H28" i="3"/>
  <c r="F28" i="3"/>
  <c r="D28" i="3"/>
  <c r="B28" i="3"/>
  <c r="AJ27" i="3"/>
  <c r="AI27" i="3"/>
  <c r="AH27" i="3"/>
  <c r="AF27" i="3"/>
  <c r="AD27" i="3"/>
  <c r="AB27" i="3"/>
  <c r="Z27" i="3"/>
  <c r="X27" i="3"/>
  <c r="V27" i="3"/>
  <c r="T27" i="3"/>
  <c r="R27" i="3"/>
  <c r="P27" i="3"/>
  <c r="N27" i="3"/>
  <c r="L27" i="3"/>
  <c r="J27" i="3"/>
  <c r="H27" i="3"/>
  <c r="F27" i="3"/>
  <c r="D27" i="3"/>
  <c r="B27" i="3"/>
  <c r="AJ26" i="3"/>
  <c r="AI26" i="3"/>
  <c r="AH26" i="3"/>
  <c r="AF26" i="3"/>
  <c r="AD26" i="3"/>
  <c r="AB26" i="3"/>
  <c r="Z26" i="3"/>
  <c r="X26" i="3"/>
  <c r="V26" i="3"/>
  <c r="T26" i="3"/>
  <c r="R26" i="3"/>
  <c r="N26" i="3"/>
  <c r="L26" i="3"/>
  <c r="J26" i="3"/>
  <c r="H26" i="3"/>
  <c r="F26" i="3"/>
  <c r="D26" i="3"/>
  <c r="B26" i="3"/>
  <c r="AJ25" i="3"/>
  <c r="AI25" i="3"/>
  <c r="AH25" i="3"/>
  <c r="AF25" i="3"/>
  <c r="AD25" i="3"/>
  <c r="AB25" i="3"/>
  <c r="Z25" i="3"/>
  <c r="X25" i="3"/>
  <c r="V25" i="3"/>
  <c r="T25" i="3"/>
  <c r="R25" i="3"/>
  <c r="P25" i="3"/>
  <c r="N25" i="3"/>
  <c r="L25" i="3"/>
  <c r="J25" i="3"/>
  <c r="H25" i="3"/>
  <c r="F25" i="3"/>
  <c r="D25" i="3"/>
  <c r="B25" i="3"/>
  <c r="AJ24" i="3"/>
  <c r="AI24" i="3"/>
  <c r="AH24" i="3"/>
  <c r="AF24" i="3"/>
  <c r="AD24" i="3"/>
  <c r="AB24" i="3"/>
  <c r="Z24" i="3"/>
  <c r="X24" i="3"/>
  <c r="V24" i="3"/>
  <c r="T24" i="3"/>
  <c r="R24" i="3"/>
  <c r="P24" i="3"/>
  <c r="N24" i="3"/>
  <c r="L24" i="3"/>
  <c r="J24" i="3"/>
  <c r="H24" i="3"/>
  <c r="F24" i="3"/>
  <c r="D24" i="3"/>
  <c r="B24" i="3"/>
  <c r="AJ23" i="3"/>
  <c r="AI23" i="3"/>
  <c r="AH23" i="3"/>
  <c r="AF23" i="3"/>
  <c r="AD23" i="3"/>
  <c r="AB23" i="3"/>
  <c r="Z23" i="3"/>
  <c r="X23" i="3"/>
  <c r="V23" i="3"/>
  <c r="T23" i="3"/>
  <c r="R23" i="3"/>
  <c r="P23" i="3"/>
  <c r="N23" i="3"/>
  <c r="L23" i="3"/>
  <c r="J23" i="3"/>
  <c r="H23" i="3"/>
  <c r="F23" i="3"/>
  <c r="D23" i="3"/>
  <c r="B23" i="3"/>
  <c r="AJ22" i="3"/>
  <c r="AI22" i="3"/>
  <c r="AH22" i="3"/>
  <c r="AF22" i="3"/>
  <c r="AD22" i="3"/>
  <c r="AB22" i="3"/>
  <c r="Z22" i="3"/>
  <c r="X22" i="3"/>
  <c r="V22" i="3"/>
  <c r="T22" i="3"/>
  <c r="R22" i="3"/>
  <c r="P22" i="3"/>
  <c r="N22" i="3"/>
  <c r="L22" i="3"/>
  <c r="J22" i="3"/>
  <c r="H22" i="3"/>
  <c r="F22" i="3"/>
  <c r="D22" i="3"/>
  <c r="B22" i="3"/>
  <c r="AJ21" i="3"/>
  <c r="AI21" i="3"/>
  <c r="AH21" i="3"/>
  <c r="AF21" i="3"/>
  <c r="AD21" i="3"/>
  <c r="AB21" i="3"/>
  <c r="Z21" i="3"/>
  <c r="X21" i="3"/>
  <c r="V21" i="3"/>
  <c r="T21" i="3"/>
  <c r="R21" i="3"/>
  <c r="P21" i="3"/>
  <c r="N21" i="3"/>
  <c r="L21" i="3"/>
  <c r="J21" i="3"/>
  <c r="H21" i="3"/>
  <c r="F21" i="3"/>
  <c r="D21" i="3"/>
  <c r="B21" i="3"/>
  <c r="AJ20" i="3"/>
  <c r="AI20" i="3"/>
  <c r="AH20" i="3"/>
  <c r="AF20" i="3"/>
  <c r="AD20" i="3"/>
  <c r="AB20" i="3"/>
  <c r="Z20" i="3"/>
  <c r="X20" i="3"/>
  <c r="V20" i="3"/>
  <c r="T20" i="3"/>
  <c r="R20" i="3"/>
  <c r="P20" i="3"/>
  <c r="N20" i="3"/>
  <c r="L20" i="3"/>
  <c r="J20" i="3"/>
  <c r="H20" i="3"/>
  <c r="F20" i="3"/>
  <c r="D20" i="3"/>
  <c r="B20" i="3"/>
  <c r="AJ19" i="3"/>
  <c r="AI19" i="3"/>
  <c r="AH19" i="3"/>
  <c r="AF19" i="3"/>
  <c r="AD19" i="3"/>
  <c r="AB19" i="3"/>
  <c r="Z19" i="3"/>
  <c r="X19" i="3"/>
  <c r="V19" i="3"/>
  <c r="T19" i="3"/>
  <c r="R19" i="3"/>
  <c r="P19" i="3"/>
  <c r="N19" i="3"/>
  <c r="L19" i="3"/>
  <c r="J19" i="3"/>
  <c r="H19" i="3"/>
  <c r="F19" i="3"/>
  <c r="D19" i="3"/>
  <c r="B19" i="3"/>
  <c r="AJ18" i="3"/>
  <c r="AI18" i="3"/>
  <c r="AH18" i="3"/>
  <c r="AF18" i="3"/>
  <c r="AD18" i="3"/>
  <c r="AB18" i="3"/>
  <c r="Z18" i="3"/>
  <c r="X18" i="3"/>
  <c r="V18" i="3"/>
  <c r="T18" i="3"/>
  <c r="R18" i="3"/>
  <c r="P18" i="3"/>
  <c r="N18" i="3"/>
  <c r="L18" i="3"/>
  <c r="J18" i="3"/>
  <c r="H18" i="3"/>
  <c r="F18" i="3"/>
  <c r="D18" i="3"/>
  <c r="B18" i="3"/>
  <c r="AJ17" i="3"/>
  <c r="AI17" i="3"/>
  <c r="AH17" i="3"/>
  <c r="AF17" i="3"/>
  <c r="AD17" i="3"/>
  <c r="AB17" i="3"/>
  <c r="Z17" i="3"/>
  <c r="X17" i="3"/>
  <c r="V17" i="3"/>
  <c r="T17" i="3"/>
  <c r="R17" i="3"/>
  <c r="P17" i="3"/>
  <c r="N17" i="3"/>
  <c r="L17" i="3"/>
  <c r="J17" i="3"/>
  <c r="H17" i="3"/>
  <c r="F17" i="3"/>
  <c r="D17" i="3"/>
  <c r="B17" i="3"/>
  <c r="AJ16" i="3"/>
  <c r="AI16" i="3"/>
  <c r="AH16" i="3"/>
  <c r="AF16" i="3"/>
  <c r="AD16" i="3"/>
  <c r="AB16" i="3"/>
  <c r="Z16" i="3"/>
  <c r="X16" i="3"/>
  <c r="V16" i="3"/>
  <c r="T16" i="3"/>
  <c r="R16" i="3"/>
  <c r="P16" i="3"/>
  <c r="N16" i="3"/>
  <c r="L16" i="3"/>
  <c r="J16" i="3"/>
  <c r="H16" i="3"/>
  <c r="F16" i="3"/>
  <c r="D16" i="3"/>
  <c r="B16" i="3"/>
  <c r="AJ15" i="3"/>
  <c r="AI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H15" i="3"/>
  <c r="F15" i="3"/>
  <c r="D15" i="3"/>
  <c r="B15" i="3"/>
  <c r="AJ14" i="3"/>
  <c r="AI14" i="3"/>
  <c r="AH14" i="3"/>
  <c r="AF14" i="3"/>
  <c r="AD14" i="3"/>
  <c r="AB14" i="3"/>
  <c r="Z14" i="3"/>
  <c r="X14" i="3"/>
  <c r="V14" i="3"/>
  <c r="T14" i="3"/>
  <c r="R14" i="3"/>
  <c r="P14" i="3"/>
  <c r="N14" i="3"/>
  <c r="L14" i="3"/>
  <c r="J14" i="3"/>
  <c r="H14" i="3"/>
  <c r="F14" i="3"/>
  <c r="D14" i="3"/>
  <c r="B14" i="3"/>
  <c r="AJ13" i="3"/>
  <c r="AI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H13" i="3"/>
  <c r="F13" i="3"/>
  <c r="D13" i="3"/>
  <c r="B13" i="3"/>
  <c r="AJ12" i="3"/>
  <c r="AI12" i="3"/>
  <c r="AH12" i="3"/>
  <c r="AF12" i="3"/>
  <c r="AD12" i="3"/>
  <c r="AB12" i="3"/>
  <c r="Z12" i="3"/>
  <c r="X12" i="3"/>
  <c r="V12" i="3"/>
  <c r="T12" i="3"/>
  <c r="R12" i="3"/>
  <c r="P12" i="3"/>
  <c r="N12" i="3"/>
  <c r="L12" i="3"/>
  <c r="J12" i="3"/>
  <c r="H12" i="3"/>
  <c r="F12" i="3"/>
  <c r="D12" i="3"/>
  <c r="B12" i="3"/>
  <c r="AJ11" i="3"/>
  <c r="AI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H11" i="3"/>
  <c r="F11" i="3"/>
  <c r="D11" i="3"/>
  <c r="B11" i="3"/>
  <c r="AJ10" i="3"/>
  <c r="AI10" i="3"/>
  <c r="AH10" i="3"/>
  <c r="AF10" i="3"/>
  <c r="AD10" i="3"/>
  <c r="AB10" i="3"/>
  <c r="Z10" i="3"/>
  <c r="X10" i="3"/>
  <c r="V10" i="3"/>
  <c r="T10" i="3"/>
  <c r="R10" i="3"/>
  <c r="P10" i="3"/>
  <c r="N10" i="3"/>
  <c r="L10" i="3"/>
  <c r="J10" i="3"/>
  <c r="H10" i="3"/>
  <c r="F10" i="3"/>
  <c r="D10" i="3"/>
  <c r="B10" i="3"/>
  <c r="AJ9" i="3"/>
  <c r="AI9" i="3"/>
  <c r="AH9" i="3"/>
  <c r="AF9" i="3"/>
  <c r="AD9" i="3"/>
  <c r="AB9" i="3"/>
  <c r="Z9" i="3"/>
  <c r="X9" i="3"/>
  <c r="V9" i="3"/>
  <c r="T9" i="3"/>
  <c r="R9" i="3"/>
  <c r="P9" i="3"/>
  <c r="N9" i="3"/>
  <c r="L9" i="3"/>
  <c r="J9" i="3"/>
  <c r="H9" i="3"/>
  <c r="F9" i="3"/>
  <c r="D9" i="3"/>
  <c r="B9" i="3"/>
  <c r="AJ8" i="3"/>
  <c r="AI8" i="3"/>
  <c r="AH8" i="3"/>
  <c r="AF8" i="3"/>
  <c r="AD8" i="3"/>
  <c r="AB8" i="3"/>
  <c r="Z8" i="3"/>
  <c r="X8" i="3"/>
  <c r="V8" i="3"/>
  <c r="T8" i="3"/>
  <c r="R8" i="3"/>
  <c r="P8" i="3"/>
  <c r="N8" i="3"/>
  <c r="L8" i="3"/>
  <c r="J8" i="3"/>
  <c r="H8" i="3"/>
  <c r="F8" i="3"/>
  <c r="D8" i="3"/>
  <c r="B8" i="3"/>
  <c r="AJ7" i="3"/>
  <c r="AI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H7" i="3"/>
  <c r="F7" i="3"/>
  <c r="D7" i="3"/>
  <c r="B7" i="3"/>
  <c r="AJ6" i="3"/>
  <c r="AI6" i="3"/>
  <c r="AH6" i="3"/>
  <c r="AF6" i="3"/>
  <c r="AD6" i="3"/>
  <c r="AB6" i="3"/>
  <c r="Z6" i="3"/>
  <c r="X6" i="3"/>
  <c r="V6" i="3"/>
  <c r="T6" i="3"/>
  <c r="R6" i="3"/>
  <c r="P6" i="3"/>
  <c r="N6" i="3"/>
  <c r="L6" i="3"/>
  <c r="J6" i="3"/>
  <c r="H6" i="3"/>
  <c r="F6" i="3"/>
  <c r="D6" i="3"/>
  <c r="B6" i="3"/>
  <c r="D29" i="2" l="1"/>
  <c r="U2" i="4"/>
  <c r="B3" i="2" s="1"/>
  <c r="B14" i="2"/>
  <c r="E28" i="2"/>
  <c r="E25" i="2"/>
  <c r="E26" i="2"/>
  <c r="E29" i="2"/>
  <c r="E31" i="2"/>
  <c r="E27" i="2"/>
  <c r="E30" i="2"/>
  <c r="D3" i="2"/>
  <c r="D14" i="2"/>
  <c r="D7" i="2"/>
  <c r="D18" i="2"/>
  <c r="B8" i="2"/>
  <c r="B19" i="2"/>
  <c r="D16" i="2"/>
  <c r="D5" i="2"/>
  <c r="C14" i="2"/>
  <c r="C3" i="2"/>
  <c r="B9" i="2"/>
  <c r="B20" i="2"/>
  <c r="C20" i="2"/>
  <c r="C19" i="2"/>
  <c r="C8" i="2"/>
  <c r="D15" i="2"/>
  <c r="D4" i="2"/>
  <c r="C17" i="2"/>
  <c r="D6" i="2"/>
  <c r="D17" i="2"/>
  <c r="B4" i="2"/>
  <c r="B15" i="2"/>
  <c r="B18" i="2"/>
  <c r="B7" i="2"/>
  <c r="B17" i="2"/>
  <c r="B6" i="2"/>
  <c r="B5" i="2"/>
  <c r="B16" i="2"/>
  <c r="C16" i="2"/>
  <c r="C15" i="2"/>
  <c r="C4" i="2"/>
  <c r="C18" i="2"/>
  <c r="C7" i="2"/>
  <c r="C5" i="2"/>
  <c r="C6" i="2"/>
  <c r="C9" i="2"/>
  <c r="F28" i="2" l="1"/>
  <c r="F26" i="2"/>
  <c r="E14" i="2"/>
  <c r="E3" i="2"/>
  <c r="E16" i="2"/>
  <c r="E5" i="2"/>
  <c r="E18" i="2"/>
  <c r="E7" i="2"/>
  <c r="F25" i="2"/>
  <c r="F30" i="2"/>
  <c r="E9" i="2"/>
  <c r="E20" i="2"/>
  <c r="F31" i="2"/>
  <c r="F29" i="2"/>
  <c r="E17" i="2"/>
  <c r="E6" i="2"/>
  <c r="E8" i="2"/>
  <c r="E19" i="2"/>
  <c r="F27" i="2"/>
  <c r="E15" i="2"/>
  <c r="E4" i="2"/>
  <c r="F18" i="2" l="1"/>
  <c r="F7" i="2"/>
  <c r="F4" i="2"/>
  <c r="F15" i="2"/>
  <c r="F5" i="2"/>
  <c r="F16" i="2"/>
  <c r="F20" i="2"/>
  <c r="F9" i="2"/>
  <c r="F19" i="2"/>
  <c r="F8" i="2"/>
  <c r="F3" i="2"/>
  <c r="F14" i="2"/>
  <c r="F6" i="2"/>
  <c r="F17" i="2"/>
</calcChain>
</file>

<file path=xl/comments1.xml><?xml version="1.0" encoding="utf-8"?>
<comments xmlns="http://schemas.openxmlformats.org/spreadsheetml/2006/main">
  <authors>
    <author>Patrick Daley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Patrick Daley:</t>
        </r>
        <r>
          <rPr>
            <sz val="9"/>
            <color indexed="81"/>
            <rFont val="Tahoma"/>
            <charset val="1"/>
          </rPr>
          <t xml:space="preserve">
CWI is the tonnes of cane produced from one ML of water. If yield was 100 tonne per hectare and irrigation applied was 5 ML, effective rainfall of 5 ML this would + 10. 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Patrick Daley:</t>
        </r>
        <r>
          <rPr>
            <sz val="9"/>
            <color indexed="81"/>
            <rFont val="Tahoma"/>
            <charset val="1"/>
          </rPr>
          <t xml:space="preserve">
This input is the percentage of allocation reduced or cut. If allocation is 70% you input 30%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Patrick Daley:</t>
        </r>
        <r>
          <rPr>
            <sz val="9"/>
            <color indexed="81"/>
            <rFont val="Tahoma"/>
            <charset val="1"/>
          </rPr>
          <t xml:space="preserve">
This is a measure of how much of the irrigation applied is converted by the crop to yield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Patrick Daley:</t>
        </r>
        <r>
          <rPr>
            <sz val="9"/>
            <color indexed="81"/>
            <rFont val="Tahoma"/>
            <charset val="1"/>
          </rPr>
          <t xml:space="preserve">
Average pumping cost per ML @ $0.25 kWh for surface and pressurised systems.</t>
        </r>
      </text>
    </comment>
  </commentList>
</comments>
</file>

<file path=xl/sharedStrings.xml><?xml version="1.0" encoding="utf-8"?>
<sst xmlns="http://schemas.openxmlformats.org/spreadsheetml/2006/main" count="105" uniqueCount="41">
  <si>
    <t>Furrow flood</t>
  </si>
  <si>
    <t>Surface trickle</t>
  </si>
  <si>
    <t>Winch soft hose</t>
  </si>
  <si>
    <t>Winch hard hose</t>
  </si>
  <si>
    <t>Lateral Move</t>
  </si>
  <si>
    <t>Boom</t>
  </si>
  <si>
    <t>Centre Pivot</t>
  </si>
  <si>
    <t>Pump cost @ $0.25 kWh/ML</t>
  </si>
  <si>
    <t>Sugar Price</t>
  </si>
  <si>
    <t>Cane Price = Sugar Price x 0.009 x (ccs-4) + 0.698 - harvesting &amp; levies</t>
  </si>
  <si>
    <t>Harvesting/Levies</t>
  </si>
  <si>
    <t>Tonnes per Hectare</t>
  </si>
  <si>
    <t>ccs</t>
  </si>
  <si>
    <t xml:space="preserve">Total cost of ML </t>
  </si>
  <si>
    <t>t/Cane/ML</t>
  </si>
  <si>
    <t>Harvest/L</t>
  </si>
  <si>
    <t>CCS</t>
  </si>
  <si>
    <t>sugar value</t>
  </si>
  <si>
    <t xml:space="preserve">Water cost  variable D @ $ ML </t>
  </si>
  <si>
    <t xml:space="preserve">Water cost  Fixed A @ $ ML </t>
  </si>
  <si>
    <t>Part A Price Fixed</t>
  </si>
  <si>
    <t>Part C Price Fixed</t>
  </si>
  <si>
    <t>Part B Price Variable</t>
  </si>
  <si>
    <t>Part D Price Variable</t>
  </si>
  <si>
    <t xml:space="preserve">Water cost  Fixed C @ $ ML </t>
  </si>
  <si>
    <t xml:space="preserve">Water cost  Variable  B @ $ ML </t>
  </si>
  <si>
    <t>Crop Water Index</t>
  </si>
  <si>
    <t>Cane Value / t</t>
  </si>
  <si>
    <t>Application Efficiency</t>
  </si>
  <si>
    <t>Pump Cost</t>
  </si>
  <si>
    <t>Income - Irrigation Costs</t>
  </si>
  <si>
    <t>Harvest Levy</t>
  </si>
  <si>
    <t>Sugar Value</t>
  </si>
  <si>
    <t>Gross Margin per ML on sugar value less levy</t>
  </si>
  <si>
    <t>Sugar Value Gross Margin</t>
  </si>
  <si>
    <t>Total Water Cost</t>
  </si>
  <si>
    <t>Application efficiency  loss</t>
  </si>
  <si>
    <t>Variables</t>
  </si>
  <si>
    <t>Cane Value $/t</t>
  </si>
  <si>
    <t>Total Cost</t>
  </si>
  <si>
    <t>Usage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</si>
</sst>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&quot;$&quot;* #,##0.0000_-;\-&quot;$&quot;* #,##0.0000_-;_-&quot;$&quot;* &quot;-&quot;??_-;_-@_-"/>
    <numFmt numFmtId="166" formatCode="0.0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37" fontId="8" fillId="0" borderId="0"/>
    <xf numFmtId="44" fontId="6" fillId="0" borderId="0" applyFont="0" applyFill="0" applyBorder="0" applyAlignment="0" applyProtection="0"/>
    <xf numFmtId="0" fontId="9" fillId="3" borderId="2">
      <alignment vertical="center"/>
    </xf>
    <xf numFmtId="0" fontId="10" fillId="0" borderId="0"/>
    <xf numFmtId="9" fontId="10" fillId="0" borderId="0" applyFont="0" applyFill="0" applyBorder="0" applyAlignment="0" applyProtection="0"/>
    <xf numFmtId="37" fontId="10" fillId="0" borderId="0"/>
    <xf numFmtId="37" fontId="10" fillId="0" borderId="0"/>
    <xf numFmtId="0" fontId="6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37" fontId="10" fillId="0" borderId="0"/>
    <xf numFmtId="43" fontId="12" fillId="0" borderId="0" applyFont="0" applyFill="0" applyBorder="0" applyAlignment="0" applyProtection="0"/>
  </cellStyleXfs>
  <cellXfs count="37">
    <xf numFmtId="0" fontId="0" fillId="0" borderId="0" xfId="0"/>
    <xf numFmtId="8" fontId="0" fillId="0" borderId="1" xfId="0" applyNumberFormat="1" applyBorder="1" applyAlignment="1">
      <alignment wrapText="1"/>
    </xf>
    <xf numFmtId="8" fontId="3" fillId="0" borderId="1" xfId="0" applyNumberFormat="1" applyFont="1" applyBorder="1" applyAlignment="1">
      <alignment horizontal="right" wrapText="1"/>
    </xf>
    <xf numFmtId="9" fontId="3" fillId="0" borderId="1" xfId="0" applyNumberFormat="1" applyFont="1" applyBorder="1" applyAlignment="1">
      <alignment horizontal="right" wrapText="1"/>
    </xf>
    <xf numFmtId="9" fontId="0" fillId="0" borderId="1" xfId="0" applyNumberFormat="1" applyBorder="1" applyAlignment="1">
      <alignment wrapText="1"/>
    </xf>
    <xf numFmtId="0" fontId="0" fillId="0" borderId="1" xfId="0" applyBorder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/>
    </xf>
    <xf numFmtId="166" fontId="5" fillId="0" borderId="0" xfId="0" applyNumberFormat="1" applyFont="1"/>
    <xf numFmtId="0" fontId="1" fillId="0" borderId="1" xfId="0" applyFont="1" applyBorder="1"/>
    <xf numFmtId="0" fontId="7" fillId="4" borderId="0" xfId="0" applyFont="1" applyFill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9" fontId="3" fillId="0" borderId="0" xfId="0" applyNumberFormat="1" applyFont="1" applyAlignment="1">
      <alignment horizontal="right" wrapText="1"/>
    </xf>
    <xf numFmtId="0" fontId="0" fillId="5" borderId="0" xfId="0" applyFill="1" applyAlignment="1">
      <alignment wrapText="1"/>
    </xf>
    <xf numFmtId="0" fontId="0" fillId="5" borderId="0" xfId="0" applyFill="1"/>
    <xf numFmtId="9" fontId="3" fillId="5" borderId="0" xfId="0" applyNumberFormat="1" applyFont="1" applyFill="1" applyAlignment="1">
      <alignment horizontal="right" wrapText="1"/>
    </xf>
    <xf numFmtId="0" fontId="0" fillId="6" borderId="0" xfId="0" applyFill="1" applyAlignment="1">
      <alignment wrapText="1"/>
    </xf>
    <xf numFmtId="0" fontId="0" fillId="6" borderId="0" xfId="0" applyFill="1"/>
    <xf numFmtId="9" fontId="3" fillId="6" borderId="0" xfId="0" applyNumberFormat="1" applyFont="1" applyFill="1" applyAlignment="1">
      <alignment horizontal="right" wrapText="1"/>
    </xf>
    <xf numFmtId="2" fontId="3" fillId="6" borderId="0" xfId="0" applyNumberFormat="1" applyFont="1" applyFill="1" applyAlignment="1">
      <alignment horizontal="right" wrapText="1"/>
    </xf>
    <xf numFmtId="0" fontId="1" fillId="6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2" fontId="13" fillId="7" borderId="0" xfId="0" applyNumberFormat="1" applyFont="1" applyFill="1"/>
    <xf numFmtId="0" fontId="0" fillId="2" borderId="3" xfId="0" applyFill="1" applyBorder="1"/>
    <xf numFmtId="6" fontId="0" fillId="2" borderId="3" xfId="0" applyNumberFormat="1" applyFill="1" applyBorder="1"/>
    <xf numFmtId="6" fontId="0" fillId="6" borderId="0" xfId="0" applyNumberFormat="1" applyFill="1"/>
    <xf numFmtId="8" fontId="0" fillId="6" borderId="0" xfId="0" applyNumberFormat="1" applyFill="1"/>
    <xf numFmtId="0" fontId="2" fillId="0" borderId="0" xfId="0" applyFont="1"/>
    <xf numFmtId="2" fontId="1" fillId="0" borderId="0" xfId="0" applyNumberFormat="1" applyFont="1"/>
    <xf numFmtId="0" fontId="14" fillId="0" borderId="0" xfId="0" applyFont="1" applyAlignment="1">
      <alignment horizontal="center"/>
    </xf>
    <xf numFmtId="9" fontId="0" fillId="2" borderId="3" xfId="0" applyNumberFormat="1" applyFill="1" applyBorder="1"/>
  </cellXfs>
  <cellStyles count="16">
    <cellStyle name="4" xfId="2"/>
    <cellStyle name="4 2" xfId="14"/>
    <cellStyle name="Comma 2" xfId="15"/>
    <cellStyle name="Comma 3" xfId="1"/>
    <cellStyle name="Currency 2" xfId="3"/>
    <cellStyle name="Normal" xfId="0" builtinId="0"/>
    <cellStyle name="Normal 10" xfId="5"/>
    <cellStyle name="Normal 11" xfId="8"/>
    <cellStyle name="Normal 13" xfId="12"/>
    <cellStyle name="Normal 14" xfId="11"/>
    <cellStyle name="Normal 2" xfId="9"/>
    <cellStyle name="Normal 3 6" xfId="13"/>
    <cellStyle name="Normal 4" xfId="7"/>
    <cellStyle name="Normal 5" xfId="10"/>
    <cellStyle name="Percent 2" xfId="6"/>
    <cellStyle name="Period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Gross Margin over irrigation</a:t>
            </a:r>
            <a:r>
              <a:rPr lang="en-AU" baseline="0"/>
              <a:t> costs per tonne Cane</a:t>
            </a:r>
            <a:endParaRPr lang="en-A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Graph!$A$3</c:f>
              <c:strCache>
                <c:ptCount val="1"/>
                <c:pt idx="0">
                  <c:v>Furrow flood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Graph!$B$2:$G$2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Graph!$B$3:$G$3</c:f>
              <c:numCache>
                <c:formatCode>General</c:formatCode>
                <c:ptCount val="6"/>
                <c:pt idx="0">
                  <c:v>39.60450000000003</c:v>
                </c:pt>
                <c:pt idx="1">
                  <c:v>29.251499999999993</c:v>
                </c:pt>
                <c:pt idx="2">
                  <c:v>12.350662499999999</c:v>
                </c:pt>
                <c:pt idx="3">
                  <c:v>-5.0325428749999901</c:v>
                </c:pt>
                <c:pt idx="4">
                  <c:v>-23.522616733749999</c:v>
                </c:pt>
                <c:pt idx="5">
                  <c:v>-36.237749999999949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E-4F95-87E9-304EC7310612}"/>
            </c:ext>
          </c:extLst>
        </c:ser>
        <c:ser>
          <c:idx val="1"/>
          <c:order val="1"/>
          <c:tx>
            <c:strRef>
              <c:f>Graph!$A$4</c:f>
              <c:strCache>
                <c:ptCount val="1"/>
                <c:pt idx="0">
                  <c:v>Surface trickle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Graph!$B$2:$G$2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Graph!$B$4:$G$4</c:f>
              <c:numCache>
                <c:formatCode>General</c:formatCode>
                <c:ptCount val="6"/>
                <c:pt idx="0">
                  <c:v>86.631</c:v>
                </c:pt>
                <c:pt idx="1">
                  <c:v>78.776999999999987</c:v>
                </c:pt>
                <c:pt idx="2">
                  <c:v>65.955674999999957</c:v>
                </c:pt>
                <c:pt idx="3">
                  <c:v>52.768415750000003</c:v>
                </c:pt>
                <c:pt idx="4">
                  <c:v>38.741463167499973</c:v>
                </c:pt>
                <c:pt idx="5">
                  <c:v>29.095500000000015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8E-4F95-87E9-304EC7310612}"/>
            </c:ext>
          </c:extLst>
        </c:ser>
        <c:ser>
          <c:idx val="2"/>
          <c:order val="2"/>
          <c:tx>
            <c:strRef>
              <c:f>Graph!$A$5</c:f>
              <c:strCache>
                <c:ptCount val="1"/>
                <c:pt idx="0">
                  <c:v>Winch soft hose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Graph!$B$2:$G$2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Graph!$B$5:$G$5</c:f>
              <c:numCache>
                <c:formatCode>General</c:formatCode>
                <c:ptCount val="6"/>
                <c:pt idx="0">
                  <c:v>-59.026999999999987</c:v>
                </c:pt>
                <c:pt idx="1">
                  <c:v>-68.309000000000026</c:v>
                </c:pt>
                <c:pt idx="2">
                  <c:v>-83.461475000000064</c:v>
                </c:pt>
                <c:pt idx="3">
                  <c:v>-99.046417749999989</c:v>
                </c:pt>
                <c:pt idx="4">
                  <c:v>-115.6237253475</c:v>
                </c:pt>
                <c:pt idx="5">
                  <c:v>-127.02349999999996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8E-4F95-87E9-304EC7310612}"/>
            </c:ext>
          </c:extLst>
        </c:ser>
        <c:ser>
          <c:idx val="3"/>
          <c:order val="3"/>
          <c:tx>
            <c:strRef>
              <c:f>Graph!$A$6</c:f>
              <c:strCache>
                <c:ptCount val="1"/>
                <c:pt idx="0">
                  <c:v>Winch hard hose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Graph!$B$2:$G$2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Graph!$B$6:$G$6</c:f>
              <c:numCache>
                <c:formatCode>General</c:formatCode>
                <c:ptCount val="6"/>
                <c:pt idx="0">
                  <c:v>-78.526999999999987</c:v>
                </c:pt>
                <c:pt idx="1">
                  <c:v>-87.809000000000026</c:v>
                </c:pt>
                <c:pt idx="2">
                  <c:v>-102.96147500000006</c:v>
                </c:pt>
                <c:pt idx="3">
                  <c:v>-118.54641774999999</c:v>
                </c:pt>
                <c:pt idx="4">
                  <c:v>-135.1237253475</c:v>
                </c:pt>
                <c:pt idx="5">
                  <c:v>-146.52349999999996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8E-4F95-87E9-304EC7310612}"/>
            </c:ext>
          </c:extLst>
        </c:ser>
        <c:ser>
          <c:idx val="4"/>
          <c:order val="4"/>
          <c:tx>
            <c:strRef>
              <c:f>Graph!$A$7</c:f>
              <c:strCache>
                <c:ptCount val="1"/>
                <c:pt idx="0">
                  <c:v>Lateral Move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Graph!$B$2:$G$2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Graph!$B$7:$G$7</c:f>
              <c:numCache>
                <c:formatCode>General</c:formatCode>
                <c:ptCount val="6"/>
                <c:pt idx="0">
                  <c:v>45.052000000000021</c:v>
                </c:pt>
                <c:pt idx="1">
                  <c:v>36.484000000000009</c:v>
                </c:pt>
                <c:pt idx="2">
                  <c:v>22.497099999999989</c:v>
                </c:pt>
                <c:pt idx="3">
                  <c:v>8.1109990000000494</c:v>
                </c:pt>
                <c:pt idx="4">
                  <c:v>-7.1911310899999989</c:v>
                </c:pt>
                <c:pt idx="5">
                  <c:v>-17.713999999999942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8E-4F95-87E9-304EC7310612}"/>
            </c:ext>
          </c:extLst>
        </c:ser>
        <c:ser>
          <c:idx val="5"/>
          <c:order val="5"/>
          <c:tx>
            <c:strRef>
              <c:f>Graph!$A$8</c:f>
              <c:strCache>
                <c:ptCount val="1"/>
                <c:pt idx="0">
                  <c:v>Boom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Graph!$B$2:$G$2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Graph!$B$8:$G$8</c:f>
              <c:numCache>
                <c:formatCode>General</c:formatCode>
                <c:ptCount val="6"/>
                <c:pt idx="0">
                  <c:v>29.012500000000017</c:v>
                </c:pt>
                <c:pt idx="1">
                  <c:v>20.087499999999977</c:v>
                </c:pt>
                <c:pt idx="2">
                  <c:v>5.5178124999999909</c:v>
                </c:pt>
                <c:pt idx="3">
                  <c:v>-9.4677093749999699</c:v>
                </c:pt>
                <c:pt idx="4">
                  <c:v>-25.407428218749999</c:v>
                </c:pt>
                <c:pt idx="5">
                  <c:v>-36.368749999999977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8E-4F95-87E9-304EC7310612}"/>
            </c:ext>
          </c:extLst>
        </c:ser>
        <c:ser>
          <c:idx val="6"/>
          <c:order val="6"/>
          <c:tx>
            <c:strRef>
              <c:f>Graph!$A$9</c:f>
              <c:strCache>
                <c:ptCount val="1"/>
                <c:pt idx="0">
                  <c:v>Centre Pivot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Graph!$B$2:$G$2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Graph!$B$9:$G$9</c:f>
              <c:numCache>
                <c:formatCode>General</c:formatCode>
                <c:ptCount val="6"/>
                <c:pt idx="0">
                  <c:v>90.170500000000004</c:v>
                </c:pt>
                <c:pt idx="1">
                  <c:v>82.67349999999999</c:v>
                </c:pt>
                <c:pt idx="2">
                  <c:v>70.434962499999983</c:v>
                </c:pt>
                <c:pt idx="3">
                  <c:v>57.847124124999993</c:v>
                </c:pt>
                <c:pt idx="4">
                  <c:v>44.457760296250001</c:v>
                </c:pt>
                <c:pt idx="5">
                  <c:v>35.250250000000023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8E-4F95-87E9-304EC7310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105768"/>
        <c:axId val="545110360"/>
      </c:barChart>
      <c:catAx>
        <c:axId val="54510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110360"/>
        <c:crosses val="autoZero"/>
        <c:auto val="1"/>
        <c:lblAlgn val="ctr"/>
        <c:lblOffset val="100"/>
        <c:noMultiLvlLbl val="0"/>
      </c:catAx>
      <c:valAx>
        <c:axId val="5451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10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 b="0" i="0" baseline="0">
                <a:effectLst/>
              </a:rPr>
              <a:t>Gross Margin over irrigation costs per tonne Sugar</a:t>
            </a:r>
            <a:endParaRPr lang="en-A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Graph!$A$14</c:f>
              <c:strCache>
                <c:ptCount val="1"/>
                <c:pt idx="0">
                  <c:v>Furrow flood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Graph!$B$13:$G$13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Graph!$B$14:$G$14</c:f>
              <c:numCache>
                <c:formatCode>General</c:formatCode>
                <c:ptCount val="6"/>
                <c:pt idx="0">
                  <c:v>14.788499999999999</c:v>
                </c:pt>
                <c:pt idx="1">
                  <c:v>4.435499999999962</c:v>
                </c:pt>
                <c:pt idx="2">
                  <c:v>-12.465337500000032</c:v>
                </c:pt>
                <c:pt idx="3">
                  <c:v>-29.848542875000021</c:v>
                </c:pt>
                <c:pt idx="4">
                  <c:v>-48.33861673375003</c:v>
                </c:pt>
                <c:pt idx="5">
                  <c:v>-61.05374999999998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5-435C-A0B6-8944D1AEE73D}"/>
            </c:ext>
          </c:extLst>
        </c:ser>
        <c:ser>
          <c:idx val="2"/>
          <c:order val="1"/>
          <c:tx>
            <c:strRef>
              <c:f>Graph!$A$15</c:f>
              <c:strCache>
                <c:ptCount val="1"/>
                <c:pt idx="0">
                  <c:v>Surface trickle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Graph!$B$13:$G$13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Graph!$B$15:$G$15</c:f>
              <c:numCache>
                <c:formatCode>General</c:formatCode>
                <c:ptCount val="6"/>
                <c:pt idx="0">
                  <c:v>61.814999999999969</c:v>
                </c:pt>
                <c:pt idx="1">
                  <c:v>53.960999999999956</c:v>
                </c:pt>
                <c:pt idx="2">
                  <c:v>41.139674999999926</c:v>
                </c:pt>
                <c:pt idx="3">
                  <c:v>27.952415749999972</c:v>
                </c:pt>
                <c:pt idx="4">
                  <c:v>13.925463167499942</c:v>
                </c:pt>
                <c:pt idx="5">
                  <c:v>4.2794999999999845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45-435C-A0B6-8944D1AEE73D}"/>
            </c:ext>
          </c:extLst>
        </c:ser>
        <c:ser>
          <c:idx val="3"/>
          <c:order val="2"/>
          <c:tx>
            <c:strRef>
              <c:f>Graph!$A$16</c:f>
              <c:strCache>
                <c:ptCount val="1"/>
                <c:pt idx="0">
                  <c:v>Winch soft hose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Graph!$B$13:$G$13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Graph!$B$16:$G$16</c:f>
              <c:numCache>
                <c:formatCode>General</c:formatCode>
                <c:ptCount val="6"/>
                <c:pt idx="0">
                  <c:v>-83.843000000000018</c:v>
                </c:pt>
                <c:pt idx="1">
                  <c:v>-93.125000000000057</c:v>
                </c:pt>
                <c:pt idx="2">
                  <c:v>-108.27747500000009</c:v>
                </c:pt>
                <c:pt idx="3">
                  <c:v>-123.86241775000002</c:v>
                </c:pt>
                <c:pt idx="4">
                  <c:v>-140.43972534750003</c:v>
                </c:pt>
                <c:pt idx="5">
                  <c:v>-151.83949999999999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45-435C-A0B6-8944D1AEE73D}"/>
            </c:ext>
          </c:extLst>
        </c:ser>
        <c:ser>
          <c:idx val="4"/>
          <c:order val="3"/>
          <c:tx>
            <c:strRef>
              <c:f>Graph!$A$17</c:f>
              <c:strCache>
                <c:ptCount val="1"/>
                <c:pt idx="0">
                  <c:v>Winch hard hose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Graph!$B$13:$G$13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Graph!$B$17:$G$17</c:f>
              <c:numCache>
                <c:formatCode>General</c:formatCode>
                <c:ptCount val="6"/>
                <c:pt idx="0">
                  <c:v>-103.34300000000002</c:v>
                </c:pt>
                <c:pt idx="1">
                  <c:v>-112.62500000000006</c:v>
                </c:pt>
                <c:pt idx="2">
                  <c:v>-127.77747500000009</c:v>
                </c:pt>
                <c:pt idx="3">
                  <c:v>-143.36241775000002</c:v>
                </c:pt>
                <c:pt idx="4">
                  <c:v>-159.93972534750003</c:v>
                </c:pt>
                <c:pt idx="5">
                  <c:v>-171.33949999999999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45-435C-A0B6-8944D1AEE73D}"/>
            </c:ext>
          </c:extLst>
        </c:ser>
        <c:ser>
          <c:idx val="5"/>
          <c:order val="4"/>
          <c:tx>
            <c:strRef>
              <c:f>Graph!$A$18</c:f>
              <c:strCache>
                <c:ptCount val="1"/>
                <c:pt idx="0">
                  <c:v>Lateral Move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Graph!$B$13:$G$13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Graph!$B$18:$G$18</c:f>
              <c:numCache>
                <c:formatCode>General</c:formatCode>
                <c:ptCount val="6"/>
                <c:pt idx="0">
                  <c:v>20.23599999999999</c:v>
                </c:pt>
                <c:pt idx="1">
                  <c:v>11.667999999999978</c:v>
                </c:pt>
                <c:pt idx="2">
                  <c:v>-2.3189000000000419</c:v>
                </c:pt>
                <c:pt idx="3">
                  <c:v>-16.705000999999982</c:v>
                </c:pt>
                <c:pt idx="4">
                  <c:v>-32.00713109000003</c:v>
                </c:pt>
                <c:pt idx="5">
                  <c:v>-42.529999999999973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45-435C-A0B6-8944D1AEE73D}"/>
            </c:ext>
          </c:extLst>
        </c:ser>
        <c:ser>
          <c:idx val="6"/>
          <c:order val="5"/>
          <c:tx>
            <c:strRef>
              <c:f>Graph!$A$19</c:f>
              <c:strCache>
                <c:ptCount val="1"/>
                <c:pt idx="0">
                  <c:v>Boom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Graph!$B$13:$G$13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Graph!$B$19:$G$19</c:f>
              <c:numCache>
                <c:formatCode>General</c:formatCode>
                <c:ptCount val="6"/>
                <c:pt idx="0">
                  <c:v>4.1964999999999861</c:v>
                </c:pt>
                <c:pt idx="1">
                  <c:v>-4.7285000000000537</c:v>
                </c:pt>
                <c:pt idx="2">
                  <c:v>-19.29818750000004</c:v>
                </c:pt>
                <c:pt idx="3">
                  <c:v>-34.283709375000001</c:v>
                </c:pt>
                <c:pt idx="4">
                  <c:v>-50.22342821875003</c:v>
                </c:pt>
                <c:pt idx="5">
                  <c:v>-61.184750000000008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45-435C-A0B6-8944D1AEE73D}"/>
            </c:ext>
          </c:extLst>
        </c:ser>
        <c:ser>
          <c:idx val="7"/>
          <c:order val="6"/>
          <c:tx>
            <c:strRef>
              <c:f>Graph!$A$20</c:f>
              <c:strCache>
                <c:ptCount val="1"/>
                <c:pt idx="0">
                  <c:v>Centre Pivot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Graph!$B$13:$G$13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Graph!$B$20:$G$20</c:f>
              <c:numCache>
                <c:formatCode>General</c:formatCode>
                <c:ptCount val="6"/>
                <c:pt idx="0">
                  <c:v>65.354499999999973</c:v>
                </c:pt>
                <c:pt idx="1">
                  <c:v>57.857499999999959</c:v>
                </c:pt>
                <c:pt idx="2">
                  <c:v>45.618962499999952</c:v>
                </c:pt>
                <c:pt idx="3">
                  <c:v>33.031124124999963</c:v>
                </c:pt>
                <c:pt idx="4">
                  <c:v>19.64176029624997</c:v>
                </c:pt>
                <c:pt idx="5">
                  <c:v>10.434249999999992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45-435C-A0B6-8944D1AEE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105768"/>
        <c:axId val="545110360"/>
      </c:barChart>
      <c:catAx>
        <c:axId val="54510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110360"/>
        <c:crosses val="autoZero"/>
        <c:auto val="1"/>
        <c:lblAlgn val="ctr"/>
        <c:lblOffset val="100"/>
        <c:noMultiLvlLbl val="0"/>
      </c:catAx>
      <c:valAx>
        <c:axId val="5451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10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Total Water Costs</a:t>
            </a:r>
            <a:r>
              <a:rPr lang="en-AU" baseline="0"/>
              <a:t> (Pumping &amp; Charges)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Graph!$A$25</c:f>
              <c:strCache>
                <c:ptCount val="1"/>
                <c:pt idx="0">
                  <c:v>Furrow flood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Graph!$B$24:$G$24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Graph!$B$25:$G$25</c:f>
              <c:numCache>
                <c:formatCode>General</c:formatCode>
                <c:ptCount val="6"/>
                <c:pt idx="0">
                  <c:v>165.79</c:v>
                </c:pt>
                <c:pt idx="1">
                  <c:v>172.93</c:v>
                </c:pt>
                <c:pt idx="2">
                  <c:v>184.58575000000002</c:v>
                </c:pt>
                <c:pt idx="3">
                  <c:v>196.57416750000002</c:v>
                </c:pt>
                <c:pt idx="4">
                  <c:v>209.325942575</c:v>
                </c:pt>
                <c:pt idx="5">
                  <c:v>218.09499999999997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F-437F-9C9D-E6AEC9004EFE}"/>
            </c:ext>
          </c:extLst>
        </c:ser>
        <c:ser>
          <c:idx val="2"/>
          <c:order val="1"/>
          <c:tx>
            <c:strRef>
              <c:f>Graph!$A$26</c:f>
              <c:strCache>
                <c:ptCount val="1"/>
                <c:pt idx="0">
                  <c:v>Surface trickle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Graph!$B$24:$G$24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Graph!$B$26:$G$26</c:f>
              <c:numCache>
                <c:formatCode>General</c:formatCode>
                <c:ptCount val="6"/>
                <c:pt idx="0">
                  <c:v>175.79</c:v>
                </c:pt>
                <c:pt idx="1">
                  <c:v>182.93</c:v>
                </c:pt>
                <c:pt idx="2">
                  <c:v>194.58575000000002</c:v>
                </c:pt>
                <c:pt idx="3">
                  <c:v>206.57416749999999</c:v>
                </c:pt>
                <c:pt idx="4">
                  <c:v>219.325942575</c:v>
                </c:pt>
                <c:pt idx="5">
                  <c:v>228.09499999999997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F-437F-9C9D-E6AEC9004EFE}"/>
            </c:ext>
          </c:extLst>
        </c:ser>
        <c:ser>
          <c:idx val="3"/>
          <c:order val="2"/>
          <c:tx>
            <c:strRef>
              <c:f>Graph!$A$27</c:f>
              <c:strCache>
                <c:ptCount val="1"/>
                <c:pt idx="0">
                  <c:v>Winch soft hose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Graph!$B$24:$G$24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Graph!$B$27:$G$27</c:f>
              <c:numCache>
                <c:formatCode>General</c:formatCode>
                <c:ptCount val="6"/>
                <c:pt idx="0">
                  <c:v>260.78999999999996</c:v>
                </c:pt>
                <c:pt idx="1">
                  <c:v>267.93</c:v>
                </c:pt>
                <c:pt idx="2">
                  <c:v>279.58575000000002</c:v>
                </c:pt>
                <c:pt idx="3">
                  <c:v>291.57416749999999</c:v>
                </c:pt>
                <c:pt idx="4">
                  <c:v>304.325942575</c:v>
                </c:pt>
                <c:pt idx="5">
                  <c:v>313.09499999999997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F-437F-9C9D-E6AEC9004EFE}"/>
            </c:ext>
          </c:extLst>
        </c:ser>
        <c:ser>
          <c:idx val="4"/>
          <c:order val="3"/>
          <c:tx>
            <c:strRef>
              <c:f>Graph!$A$28</c:f>
              <c:strCache>
                <c:ptCount val="1"/>
                <c:pt idx="0">
                  <c:v>Winch hard hose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Graph!$B$24:$G$24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Graph!$B$28:$G$28</c:f>
              <c:numCache>
                <c:formatCode>General</c:formatCode>
                <c:ptCount val="6"/>
                <c:pt idx="0">
                  <c:v>275.78999999999996</c:v>
                </c:pt>
                <c:pt idx="1">
                  <c:v>282.93</c:v>
                </c:pt>
                <c:pt idx="2">
                  <c:v>294.58575000000002</c:v>
                </c:pt>
                <c:pt idx="3">
                  <c:v>306.57416749999999</c:v>
                </c:pt>
                <c:pt idx="4">
                  <c:v>319.325942575</c:v>
                </c:pt>
                <c:pt idx="5">
                  <c:v>328.09499999999997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2F-437F-9C9D-E6AEC9004EFE}"/>
            </c:ext>
          </c:extLst>
        </c:ser>
        <c:ser>
          <c:idx val="5"/>
          <c:order val="4"/>
          <c:tx>
            <c:strRef>
              <c:f>Graph!$A$29</c:f>
              <c:strCache>
                <c:ptCount val="1"/>
                <c:pt idx="0">
                  <c:v>Lateral Move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Graph!$B$24:$G$24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Graph!$B$29:$G$29</c:f>
              <c:numCache>
                <c:formatCode>General</c:formatCode>
                <c:ptCount val="6"/>
                <c:pt idx="0">
                  <c:v>195.79</c:v>
                </c:pt>
                <c:pt idx="1">
                  <c:v>202.93</c:v>
                </c:pt>
                <c:pt idx="2">
                  <c:v>214.58575000000002</c:v>
                </c:pt>
                <c:pt idx="3">
                  <c:v>226.57416749999999</c:v>
                </c:pt>
                <c:pt idx="4">
                  <c:v>239.325942575</c:v>
                </c:pt>
                <c:pt idx="5">
                  <c:v>248.09499999999997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2F-437F-9C9D-E6AEC9004EFE}"/>
            </c:ext>
          </c:extLst>
        </c:ser>
        <c:ser>
          <c:idx val="6"/>
          <c:order val="5"/>
          <c:tx>
            <c:strRef>
              <c:f>Graph!$A$30</c:f>
              <c:strCache>
                <c:ptCount val="1"/>
                <c:pt idx="0">
                  <c:v>Boom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Graph!$B$24:$G$24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Graph!$B$30:$G$30</c:f>
              <c:numCache>
                <c:formatCode>General</c:formatCode>
                <c:ptCount val="6"/>
                <c:pt idx="0">
                  <c:v>200.79</c:v>
                </c:pt>
                <c:pt idx="1">
                  <c:v>207.93</c:v>
                </c:pt>
                <c:pt idx="2">
                  <c:v>219.58575000000002</c:v>
                </c:pt>
                <c:pt idx="3">
                  <c:v>231.57416749999999</c:v>
                </c:pt>
                <c:pt idx="4">
                  <c:v>244.325942575</c:v>
                </c:pt>
                <c:pt idx="5">
                  <c:v>253.09499999999997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2F-437F-9C9D-E6AEC9004EFE}"/>
            </c:ext>
          </c:extLst>
        </c:ser>
        <c:ser>
          <c:idx val="7"/>
          <c:order val="6"/>
          <c:tx>
            <c:strRef>
              <c:f>Graph!$A$31</c:f>
              <c:strCache>
                <c:ptCount val="1"/>
                <c:pt idx="0">
                  <c:v>Centre Pivot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Graph!$B$24:$G$24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Graph!$B$31:$G$31</c:f>
              <c:numCache>
                <c:formatCode>General</c:formatCode>
                <c:ptCount val="6"/>
                <c:pt idx="0">
                  <c:v>180.79</c:v>
                </c:pt>
                <c:pt idx="1">
                  <c:v>187.93</c:v>
                </c:pt>
                <c:pt idx="2">
                  <c:v>199.58575000000002</c:v>
                </c:pt>
                <c:pt idx="3">
                  <c:v>211.57416749999999</c:v>
                </c:pt>
                <c:pt idx="4">
                  <c:v>224.325942575</c:v>
                </c:pt>
                <c:pt idx="5">
                  <c:v>233.09499999999997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2F-437F-9C9D-E6AEC9004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227520"/>
        <c:axId val="431227848"/>
      </c:barChart>
      <c:catAx>
        <c:axId val="43122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227848"/>
        <c:crosses val="autoZero"/>
        <c:auto val="1"/>
        <c:lblAlgn val="ctr"/>
        <c:lblOffset val="100"/>
        <c:noMultiLvlLbl val="0"/>
      </c:catAx>
      <c:valAx>
        <c:axId val="43122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22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309561</xdr:rowOff>
    </xdr:from>
    <xdr:to>
      <xdr:col>22</xdr:col>
      <xdr:colOff>76200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6B8B6B-EE94-4F38-BAEC-BCA4F4FE0B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23</xdr:row>
      <xdr:rowOff>114300</xdr:rowOff>
    </xdr:from>
    <xdr:to>
      <xdr:col>22</xdr:col>
      <xdr:colOff>57150</xdr:colOff>
      <xdr:row>47</xdr:row>
      <xdr:rowOff>147639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C821E6-D1D2-445E-AF9D-FFE7BD0B7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409575</xdr:colOff>
      <xdr:row>33</xdr:row>
      <xdr:rowOff>33337</xdr:rowOff>
    </xdr:from>
    <xdr:to>
      <xdr:col>6</xdr:col>
      <xdr:colOff>523875</xdr:colOff>
      <xdr:row>47</xdr:row>
      <xdr:rowOff>109537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65ED75-EC98-4B18-A238-82C19F594A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trick Daley" id="{1B380AF3-E4E9-402E-BC7F-C9F3EAF8F420}" userId="b494cad0aaf2d118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3"/>
  <sheetViews>
    <sheetView tabSelected="1" zoomScale="96" zoomScaleNormal="96" workbookViewId="0">
      <selection activeCell="E30" sqref="E30"/>
    </sheetView>
  </sheetViews>
  <sheetFormatPr defaultRowHeight="15" x14ac:dyDescent="0.25"/>
  <cols>
    <col min="1" max="1" width="15.85546875" customWidth="1"/>
    <col min="2" max="2" width="3" customWidth="1"/>
    <col min="3" max="7" width="13.140625" customWidth="1"/>
    <col min="8" max="8" width="10.85546875" customWidth="1"/>
    <col min="9" max="9" width="10.140625" customWidth="1"/>
    <col min="10" max="10" width="21.140625" customWidth="1"/>
    <col min="11" max="15" width="11.140625" bestFit="1" customWidth="1"/>
    <col min="16" max="16" width="11.85546875" customWidth="1"/>
  </cols>
  <sheetData>
    <row r="1" spans="1:24" ht="90.75" thickBot="1" x14ac:dyDescent="0.3">
      <c r="A1" s="27" t="s">
        <v>37</v>
      </c>
      <c r="B1" s="27"/>
      <c r="K1" s="16" t="s">
        <v>7</v>
      </c>
      <c r="L1" s="16" t="s">
        <v>19</v>
      </c>
      <c r="M1" s="16" t="s">
        <v>24</v>
      </c>
      <c r="N1" s="16" t="s">
        <v>25</v>
      </c>
      <c r="O1" s="16" t="s">
        <v>18</v>
      </c>
      <c r="P1" s="16" t="s">
        <v>35</v>
      </c>
      <c r="Q1" s="16" t="s">
        <v>36</v>
      </c>
      <c r="R1" s="16" t="s">
        <v>13</v>
      </c>
      <c r="S1" s="16" t="s">
        <v>14</v>
      </c>
      <c r="T1" s="16" t="s">
        <v>27</v>
      </c>
      <c r="U1" s="16" t="s">
        <v>30</v>
      </c>
      <c r="V1" s="16" t="s">
        <v>31</v>
      </c>
      <c r="W1" s="16" t="s">
        <v>32</v>
      </c>
      <c r="X1" s="16" t="s">
        <v>33</v>
      </c>
    </row>
    <row r="2" spans="1:24" ht="15.75" thickBot="1" x14ac:dyDescent="0.3">
      <c r="A2" s="27" t="s">
        <v>38</v>
      </c>
      <c r="B2" s="27"/>
      <c r="C2" s="30">
        <v>35</v>
      </c>
      <c r="E2" s="27" t="s">
        <v>15</v>
      </c>
      <c r="F2" s="30">
        <v>8.4</v>
      </c>
      <c r="I2" s="21">
        <v>2019</v>
      </c>
      <c r="J2" s="21" t="s">
        <v>0</v>
      </c>
      <c r="K2" s="22">
        <f>VLOOKUP(J2,A$19:D$25,4,FALSE)</f>
        <v>30</v>
      </c>
      <c r="L2" s="22">
        <f>VLOOKUP($I2,$A$9:$F$14,3,FALSE)</f>
        <v>7.36</v>
      </c>
      <c r="M2" s="22">
        <f>VLOOKUP($I2,$A$9:$F$14,4,FALSE)</f>
        <v>43.98</v>
      </c>
      <c r="N2" s="22">
        <f>VLOOKUP($I2,$A$9:$F$14,5,FALSE)</f>
        <v>1.28</v>
      </c>
      <c r="O2" s="22">
        <f>VLOOKUP($I2,$A$9:$F$14,6,FALSE)</f>
        <v>57.5</v>
      </c>
      <c r="P2" s="22">
        <f>SUM(L2+M2)*(1+F6)+K2+N2+O2</f>
        <v>165.79</v>
      </c>
      <c r="Q2" s="23">
        <f>VLOOKUP(J2,A$19:C$25,3,FALSE)</f>
        <v>0.45</v>
      </c>
      <c r="R2" s="24">
        <f>(P2)*(1+Q2)</f>
        <v>240.39549999999997</v>
      </c>
      <c r="S2" s="22">
        <f>1*C$4</f>
        <v>8</v>
      </c>
      <c r="T2" s="31">
        <f>C$2</f>
        <v>35</v>
      </c>
      <c r="U2" s="22">
        <f>SUM((T2*S2)-R2)</f>
        <v>39.60450000000003</v>
      </c>
      <c r="V2" s="32">
        <f>$F$2</f>
        <v>8.4</v>
      </c>
      <c r="W2" s="22">
        <f>F$4</f>
        <v>440</v>
      </c>
      <c r="X2" s="22">
        <f>(($W$2*0.009)*($C$6-4)+0.698-$V$2)*S2-R2</f>
        <v>14.788499999999999</v>
      </c>
    </row>
    <row r="3" spans="1:24" ht="15.75" thickBot="1" x14ac:dyDescent="0.3">
      <c r="B3" s="27"/>
      <c r="I3" s="15">
        <v>2019</v>
      </c>
      <c r="J3" s="15" t="s">
        <v>1</v>
      </c>
      <c r="K3">
        <f t="shared" ref="K3:K43" si="0">VLOOKUP(J3,A$19:D$25,4,FALSE)</f>
        <v>40</v>
      </c>
      <c r="L3">
        <f t="shared" ref="L3:L43" si="1">VLOOKUP($I3,$A$9:$F$14,3,FALSE)</f>
        <v>7.36</v>
      </c>
      <c r="M3">
        <f t="shared" ref="M3:M43" si="2">VLOOKUP($I3,$A$9:$F$14,4,FALSE)</f>
        <v>43.98</v>
      </c>
      <c r="N3">
        <f t="shared" ref="N3:N43" si="3">VLOOKUP($I3,$A$9:$F$14,5,FALSE)</f>
        <v>1.28</v>
      </c>
      <c r="O3">
        <f t="shared" ref="O3:O43" si="4">VLOOKUP($I3,$A$9:$F$14,6,FALSE)</f>
        <v>57.5</v>
      </c>
      <c r="P3" s="22">
        <f>SUM(L3+M3)*(1+F6)+K3+N3+O3</f>
        <v>175.79</v>
      </c>
      <c r="Q3" s="17">
        <f t="shared" ref="Q3:Q43" si="5">VLOOKUP(J3,A$19:C$25,3,FALSE)</f>
        <v>0.1</v>
      </c>
      <c r="R3" s="24">
        <f t="shared" ref="R3:R43" si="6">(P3)*(1+Q3)</f>
        <v>193.369</v>
      </c>
      <c r="S3">
        <f>1*C$4</f>
        <v>8</v>
      </c>
      <c r="T3">
        <f t="shared" ref="T3:T43" si="7">C$2</f>
        <v>35</v>
      </c>
      <c r="U3">
        <f t="shared" ref="U3:U43" si="8">SUM((T3*S3)-R3)</f>
        <v>86.631</v>
      </c>
      <c r="V3">
        <f t="shared" ref="V3:V43" si="9">$F$2</f>
        <v>8.4</v>
      </c>
      <c r="W3">
        <f t="shared" ref="W3:W43" si="10">F$4</f>
        <v>440</v>
      </c>
      <c r="X3">
        <f t="shared" ref="X3:X43" si="11">(($W$2*0.009)*($C$6-4)+0.698-$V$2)*S3-R3</f>
        <v>61.814999999999969</v>
      </c>
    </row>
    <row r="4" spans="1:24" ht="15.75" thickBot="1" x14ac:dyDescent="0.3">
      <c r="A4" s="33" t="s">
        <v>26</v>
      </c>
      <c r="B4" s="27"/>
      <c r="C4" s="29">
        <v>8</v>
      </c>
      <c r="E4" s="33" t="s">
        <v>17</v>
      </c>
      <c r="F4" s="29">
        <v>440</v>
      </c>
      <c r="I4" s="21">
        <v>2019</v>
      </c>
      <c r="J4" s="21" t="s">
        <v>2</v>
      </c>
      <c r="K4" s="22">
        <f t="shared" si="0"/>
        <v>125</v>
      </c>
      <c r="L4" s="22">
        <f t="shared" si="1"/>
        <v>7.36</v>
      </c>
      <c r="M4" s="22">
        <f t="shared" si="2"/>
        <v>43.98</v>
      </c>
      <c r="N4" s="22">
        <f t="shared" si="3"/>
        <v>1.28</v>
      </c>
      <c r="O4" s="22">
        <f t="shared" si="4"/>
        <v>57.5</v>
      </c>
      <c r="P4" s="22">
        <f>SUM(L4+M4)*(1+F6)+K4+N4+O4</f>
        <v>260.78999999999996</v>
      </c>
      <c r="Q4" s="23">
        <f t="shared" si="5"/>
        <v>0.3</v>
      </c>
      <c r="R4" s="24">
        <f t="shared" si="6"/>
        <v>339.02699999999999</v>
      </c>
      <c r="S4" s="22">
        <f t="shared" ref="S4:S43" si="12">1*C$4</f>
        <v>8</v>
      </c>
      <c r="T4" s="22">
        <f t="shared" si="7"/>
        <v>35</v>
      </c>
      <c r="U4" s="22">
        <f t="shared" si="8"/>
        <v>-59.026999999999987</v>
      </c>
      <c r="V4" s="22">
        <f t="shared" si="9"/>
        <v>8.4</v>
      </c>
      <c r="W4" s="22">
        <f t="shared" si="10"/>
        <v>440</v>
      </c>
      <c r="X4" s="22">
        <f t="shared" si="11"/>
        <v>-83.843000000000018</v>
      </c>
    </row>
    <row r="5" spans="1:24" ht="15.75" thickBot="1" x14ac:dyDescent="0.3">
      <c r="B5" s="27"/>
      <c r="I5" s="15">
        <v>2019</v>
      </c>
      <c r="J5" s="15" t="s">
        <v>3</v>
      </c>
      <c r="K5">
        <f t="shared" si="0"/>
        <v>140</v>
      </c>
      <c r="L5">
        <f t="shared" si="1"/>
        <v>7.36</v>
      </c>
      <c r="M5">
        <f t="shared" si="2"/>
        <v>43.98</v>
      </c>
      <c r="N5">
        <f t="shared" si="3"/>
        <v>1.28</v>
      </c>
      <c r="O5">
        <f t="shared" si="4"/>
        <v>57.5</v>
      </c>
      <c r="P5" s="22">
        <f>SUM(L5+M5)*(1+F6)+K5+N5+O5</f>
        <v>275.78999999999996</v>
      </c>
      <c r="Q5" s="17">
        <f t="shared" si="5"/>
        <v>0.3</v>
      </c>
      <c r="R5" s="24">
        <f t="shared" si="6"/>
        <v>358.52699999999999</v>
      </c>
      <c r="S5">
        <f t="shared" si="12"/>
        <v>8</v>
      </c>
      <c r="T5">
        <f t="shared" si="7"/>
        <v>35</v>
      </c>
      <c r="U5">
        <f t="shared" si="8"/>
        <v>-78.526999999999987</v>
      </c>
      <c r="V5">
        <f t="shared" si="9"/>
        <v>8.4</v>
      </c>
      <c r="W5">
        <f t="shared" si="10"/>
        <v>440</v>
      </c>
      <c r="X5">
        <f t="shared" si="11"/>
        <v>-103.34300000000002</v>
      </c>
    </row>
    <row r="6" spans="1:24" ht="15.75" thickBot="1" x14ac:dyDescent="0.3">
      <c r="A6" s="27" t="s">
        <v>16</v>
      </c>
      <c r="B6" s="27"/>
      <c r="C6" s="29">
        <v>14</v>
      </c>
      <c r="E6" s="27" t="s">
        <v>40</v>
      </c>
      <c r="F6" s="36">
        <v>0.5</v>
      </c>
      <c r="I6" s="21">
        <v>2019</v>
      </c>
      <c r="J6" s="21" t="s">
        <v>4</v>
      </c>
      <c r="K6" s="22">
        <f t="shared" si="0"/>
        <v>60</v>
      </c>
      <c r="L6" s="22">
        <f t="shared" si="1"/>
        <v>7.36</v>
      </c>
      <c r="M6" s="22">
        <f t="shared" si="2"/>
        <v>43.98</v>
      </c>
      <c r="N6" s="22">
        <f t="shared" si="3"/>
        <v>1.28</v>
      </c>
      <c r="O6" s="22">
        <f t="shared" si="4"/>
        <v>57.5</v>
      </c>
      <c r="P6" s="22">
        <f>SUM(L6+M6)*(1+F6)+K6+N6+O6</f>
        <v>195.79</v>
      </c>
      <c r="Q6" s="23">
        <f t="shared" si="5"/>
        <v>0.2</v>
      </c>
      <c r="R6" s="24">
        <f t="shared" si="6"/>
        <v>234.94799999999998</v>
      </c>
      <c r="S6" s="22">
        <f t="shared" si="12"/>
        <v>8</v>
      </c>
      <c r="T6" s="22">
        <f t="shared" si="7"/>
        <v>35</v>
      </c>
      <c r="U6" s="22">
        <f t="shared" si="8"/>
        <v>45.052000000000021</v>
      </c>
      <c r="V6" s="22">
        <f t="shared" si="9"/>
        <v>8.4</v>
      </c>
      <c r="W6" s="22">
        <f t="shared" si="10"/>
        <v>440</v>
      </c>
      <c r="X6" s="22">
        <f t="shared" si="11"/>
        <v>20.23599999999999</v>
      </c>
    </row>
    <row r="7" spans="1:24" x14ac:dyDescent="0.25">
      <c r="B7" s="27"/>
      <c r="I7" s="15">
        <v>2019</v>
      </c>
      <c r="J7" s="15" t="s">
        <v>5</v>
      </c>
      <c r="K7">
        <f t="shared" si="0"/>
        <v>65</v>
      </c>
      <c r="L7">
        <f t="shared" si="1"/>
        <v>7.36</v>
      </c>
      <c r="M7">
        <f t="shared" si="2"/>
        <v>43.98</v>
      </c>
      <c r="N7">
        <f t="shared" si="3"/>
        <v>1.28</v>
      </c>
      <c r="O7">
        <f t="shared" si="4"/>
        <v>57.5</v>
      </c>
      <c r="P7" s="22">
        <f>SUM(L7+M7)*(1+F6)+K7+N7+O7</f>
        <v>200.79</v>
      </c>
      <c r="Q7" s="17">
        <f t="shared" si="5"/>
        <v>0.25</v>
      </c>
      <c r="R7" s="24">
        <f t="shared" si="6"/>
        <v>250.98749999999998</v>
      </c>
      <c r="S7">
        <f t="shared" si="12"/>
        <v>8</v>
      </c>
      <c r="T7">
        <f t="shared" si="7"/>
        <v>35</v>
      </c>
      <c r="U7">
        <f t="shared" si="8"/>
        <v>29.012500000000017</v>
      </c>
      <c r="V7">
        <f t="shared" si="9"/>
        <v>8.4</v>
      </c>
      <c r="W7">
        <f t="shared" si="10"/>
        <v>440</v>
      </c>
      <c r="X7">
        <f t="shared" si="11"/>
        <v>4.1964999999999861</v>
      </c>
    </row>
    <row r="8" spans="1:24" x14ac:dyDescent="0.25">
      <c r="B8" s="27"/>
      <c r="C8" s="35" t="s">
        <v>20</v>
      </c>
      <c r="D8" s="35" t="s">
        <v>21</v>
      </c>
      <c r="E8" s="35" t="s">
        <v>22</v>
      </c>
      <c r="F8" s="35" t="s">
        <v>23</v>
      </c>
      <c r="G8" s="35" t="s">
        <v>39</v>
      </c>
      <c r="I8" s="21">
        <v>2019</v>
      </c>
      <c r="J8" s="21" t="s">
        <v>6</v>
      </c>
      <c r="K8" s="22">
        <f t="shared" si="0"/>
        <v>45</v>
      </c>
      <c r="L8" s="22">
        <f t="shared" si="1"/>
        <v>7.36</v>
      </c>
      <c r="M8" s="22">
        <f t="shared" si="2"/>
        <v>43.98</v>
      </c>
      <c r="N8" s="22">
        <f t="shared" si="3"/>
        <v>1.28</v>
      </c>
      <c r="O8" s="22">
        <f t="shared" si="4"/>
        <v>57.5</v>
      </c>
      <c r="P8" s="22">
        <f>SUM(L8+M8)*(1+F6)+K8+N8+O8</f>
        <v>180.79</v>
      </c>
      <c r="Q8" s="23">
        <f t="shared" si="5"/>
        <v>0.05</v>
      </c>
      <c r="R8" s="24">
        <f t="shared" si="6"/>
        <v>189.8295</v>
      </c>
      <c r="S8" s="22">
        <f t="shared" si="12"/>
        <v>8</v>
      </c>
      <c r="T8" s="22">
        <f t="shared" si="7"/>
        <v>35</v>
      </c>
      <c r="U8" s="22">
        <f t="shared" si="8"/>
        <v>90.170500000000004</v>
      </c>
      <c r="V8" s="22">
        <f t="shared" si="9"/>
        <v>8.4</v>
      </c>
      <c r="W8" s="22">
        <f t="shared" si="10"/>
        <v>440</v>
      </c>
      <c r="X8" s="22">
        <f t="shared" si="11"/>
        <v>65.354499999999973</v>
      </c>
    </row>
    <row r="9" spans="1:24" x14ac:dyDescent="0.25">
      <c r="A9" s="14">
        <v>2019</v>
      </c>
      <c r="B9" s="27"/>
      <c r="C9">
        <v>7.36</v>
      </c>
      <c r="D9">
        <v>43.98</v>
      </c>
      <c r="E9">
        <v>1.28</v>
      </c>
      <c r="F9">
        <v>57.5</v>
      </c>
      <c r="G9" s="34">
        <f>SUM(C9+D9)*(1+F6)+E9+F9</f>
        <v>135.79</v>
      </c>
      <c r="I9" s="18">
        <v>2020</v>
      </c>
      <c r="J9" s="18" t="s">
        <v>0</v>
      </c>
      <c r="K9" s="19">
        <f t="shared" si="0"/>
        <v>30</v>
      </c>
      <c r="L9" s="19">
        <f t="shared" si="1"/>
        <v>7.55</v>
      </c>
      <c r="M9" s="19">
        <f t="shared" si="2"/>
        <v>45.08</v>
      </c>
      <c r="N9" s="19">
        <f t="shared" si="3"/>
        <v>1.31</v>
      </c>
      <c r="O9" s="19">
        <f t="shared" si="4"/>
        <v>62.675000000000004</v>
      </c>
      <c r="P9" s="22">
        <f>SUM(L9+M9)*(1+F6)+K9+N9+O9</f>
        <v>172.93</v>
      </c>
      <c r="Q9" s="20">
        <f t="shared" si="5"/>
        <v>0.45</v>
      </c>
      <c r="R9" s="24">
        <f t="shared" si="6"/>
        <v>250.74850000000001</v>
      </c>
      <c r="S9" s="19">
        <f t="shared" si="12"/>
        <v>8</v>
      </c>
      <c r="T9" s="19">
        <f t="shared" si="7"/>
        <v>35</v>
      </c>
      <c r="U9" s="19">
        <f t="shared" si="8"/>
        <v>29.251499999999993</v>
      </c>
      <c r="V9" s="19">
        <f t="shared" si="9"/>
        <v>8.4</v>
      </c>
      <c r="W9" s="19">
        <f t="shared" si="10"/>
        <v>440</v>
      </c>
      <c r="X9" s="19">
        <f t="shared" si="11"/>
        <v>4.435499999999962</v>
      </c>
    </row>
    <row r="10" spans="1:24" x14ac:dyDescent="0.25">
      <c r="A10" s="14">
        <v>2020</v>
      </c>
      <c r="B10" s="27"/>
      <c r="C10">
        <v>7.55</v>
      </c>
      <c r="D10">
        <v>45.08</v>
      </c>
      <c r="E10">
        <v>1.31</v>
      </c>
      <c r="F10" s="28">
        <f>(F9*1.09)</f>
        <v>62.675000000000004</v>
      </c>
      <c r="G10" s="34">
        <f>SUM(C10+D10)*(1+F6)+E10+F10</f>
        <v>142.93</v>
      </c>
      <c r="I10" s="15">
        <v>2020</v>
      </c>
      <c r="J10" s="15" t="s">
        <v>1</v>
      </c>
      <c r="K10">
        <f t="shared" si="0"/>
        <v>40</v>
      </c>
      <c r="L10">
        <f t="shared" si="1"/>
        <v>7.55</v>
      </c>
      <c r="M10">
        <f t="shared" si="2"/>
        <v>45.08</v>
      </c>
      <c r="N10">
        <f t="shared" si="3"/>
        <v>1.31</v>
      </c>
      <c r="O10">
        <f t="shared" si="4"/>
        <v>62.675000000000004</v>
      </c>
      <c r="P10" s="22">
        <f>SUM(L10+M10)*(1+F6)+K10+N10+O10</f>
        <v>182.93</v>
      </c>
      <c r="Q10" s="17">
        <f t="shared" si="5"/>
        <v>0.1</v>
      </c>
      <c r="R10" s="24">
        <f t="shared" si="6"/>
        <v>201.22300000000001</v>
      </c>
      <c r="S10">
        <f t="shared" si="12"/>
        <v>8</v>
      </c>
      <c r="T10">
        <f t="shared" si="7"/>
        <v>35</v>
      </c>
      <c r="U10">
        <f t="shared" si="8"/>
        <v>78.776999999999987</v>
      </c>
      <c r="V10">
        <f t="shared" si="9"/>
        <v>8.4</v>
      </c>
      <c r="W10">
        <f t="shared" si="10"/>
        <v>440</v>
      </c>
      <c r="X10">
        <f t="shared" si="11"/>
        <v>53.960999999999956</v>
      </c>
    </row>
    <row r="11" spans="1:24" x14ac:dyDescent="0.25">
      <c r="A11" s="14">
        <v>2021</v>
      </c>
      <c r="B11" s="27"/>
      <c r="C11">
        <v>10.11</v>
      </c>
      <c r="D11">
        <v>46.21</v>
      </c>
      <c r="E11">
        <v>1.79</v>
      </c>
      <c r="F11" s="28">
        <f>(F10*1.09)</f>
        <v>68.315750000000008</v>
      </c>
      <c r="G11" s="34">
        <f>SUM(C11+D11)*(1+F6)+E11+F11</f>
        <v>154.58575000000002</v>
      </c>
      <c r="I11" s="18">
        <v>2020</v>
      </c>
      <c r="J11" s="18" t="s">
        <v>2</v>
      </c>
      <c r="K11" s="19">
        <f t="shared" si="0"/>
        <v>125</v>
      </c>
      <c r="L11" s="19">
        <f t="shared" si="1"/>
        <v>7.55</v>
      </c>
      <c r="M11" s="19">
        <f t="shared" si="2"/>
        <v>45.08</v>
      </c>
      <c r="N11" s="19">
        <f t="shared" si="3"/>
        <v>1.31</v>
      </c>
      <c r="O11" s="19">
        <f t="shared" si="4"/>
        <v>62.675000000000004</v>
      </c>
      <c r="P11" s="22">
        <f>SUM(L11+M11)*(1+F6)+K11+N11+O11</f>
        <v>267.93</v>
      </c>
      <c r="Q11" s="20">
        <f t="shared" si="5"/>
        <v>0.3</v>
      </c>
      <c r="R11" s="24">
        <f t="shared" si="6"/>
        <v>348.30900000000003</v>
      </c>
      <c r="S11" s="19">
        <f t="shared" si="12"/>
        <v>8</v>
      </c>
      <c r="T11" s="19">
        <f t="shared" si="7"/>
        <v>35</v>
      </c>
      <c r="U11" s="19">
        <f t="shared" si="8"/>
        <v>-68.309000000000026</v>
      </c>
      <c r="V11" s="19">
        <f t="shared" si="9"/>
        <v>8.4</v>
      </c>
      <c r="W11" s="19">
        <f t="shared" si="10"/>
        <v>440</v>
      </c>
      <c r="X11" s="19">
        <f t="shared" si="11"/>
        <v>-93.125000000000057</v>
      </c>
    </row>
    <row r="12" spans="1:24" x14ac:dyDescent="0.25">
      <c r="A12" s="14">
        <v>2022</v>
      </c>
      <c r="B12" s="27"/>
      <c r="C12">
        <v>12.81</v>
      </c>
      <c r="D12">
        <v>47.37</v>
      </c>
      <c r="E12">
        <v>1.84</v>
      </c>
      <c r="F12" s="28">
        <f>(F11*1.09)</f>
        <v>74.464167500000016</v>
      </c>
      <c r="G12" s="34">
        <f>SUM(C12+D12)*(1+F6)+E12+F12</f>
        <v>166.57416750000002</v>
      </c>
      <c r="I12" s="15">
        <v>2020</v>
      </c>
      <c r="J12" s="15" t="s">
        <v>3</v>
      </c>
      <c r="K12">
        <f t="shared" si="0"/>
        <v>140</v>
      </c>
      <c r="L12">
        <f t="shared" si="1"/>
        <v>7.55</v>
      </c>
      <c r="M12">
        <f t="shared" si="2"/>
        <v>45.08</v>
      </c>
      <c r="N12">
        <f t="shared" si="3"/>
        <v>1.31</v>
      </c>
      <c r="O12">
        <f t="shared" si="4"/>
        <v>62.675000000000004</v>
      </c>
      <c r="P12" s="22">
        <f>SUM(L12+M12)*(1+F6)+K12+N12+O12</f>
        <v>282.93</v>
      </c>
      <c r="Q12" s="17">
        <f t="shared" si="5"/>
        <v>0.3</v>
      </c>
      <c r="R12" s="24">
        <f t="shared" si="6"/>
        <v>367.80900000000003</v>
      </c>
      <c r="S12">
        <f t="shared" si="12"/>
        <v>8</v>
      </c>
      <c r="T12">
        <f t="shared" si="7"/>
        <v>35</v>
      </c>
      <c r="U12">
        <f t="shared" si="8"/>
        <v>-87.809000000000026</v>
      </c>
      <c r="V12">
        <f t="shared" si="9"/>
        <v>8.4</v>
      </c>
      <c r="W12">
        <f t="shared" si="10"/>
        <v>440</v>
      </c>
      <c r="X12">
        <f t="shared" si="11"/>
        <v>-112.62500000000006</v>
      </c>
    </row>
    <row r="13" spans="1:24" x14ac:dyDescent="0.25">
      <c r="A13" s="14">
        <v>2023</v>
      </c>
      <c r="B13" s="27"/>
      <c r="C13">
        <v>15.63</v>
      </c>
      <c r="D13">
        <v>48.55</v>
      </c>
      <c r="E13">
        <v>1.89</v>
      </c>
      <c r="F13" s="28">
        <f>(F12*1.09)</f>
        <v>81.165942575000017</v>
      </c>
      <c r="G13" s="34">
        <f>SUM(C13+D13)*(1+F6)+E13+F13</f>
        <v>179.325942575</v>
      </c>
      <c r="I13" s="18">
        <v>2020</v>
      </c>
      <c r="J13" s="18" t="s">
        <v>4</v>
      </c>
      <c r="K13" s="19">
        <f t="shared" si="0"/>
        <v>60</v>
      </c>
      <c r="L13" s="19">
        <f t="shared" si="1"/>
        <v>7.55</v>
      </c>
      <c r="M13" s="19">
        <f t="shared" si="2"/>
        <v>45.08</v>
      </c>
      <c r="N13" s="19">
        <f t="shared" si="3"/>
        <v>1.31</v>
      </c>
      <c r="O13" s="19">
        <f t="shared" si="4"/>
        <v>62.675000000000004</v>
      </c>
      <c r="P13" s="22">
        <f>SUM(L13+M13)*(1+F6)+K13+N13+O13</f>
        <v>202.93</v>
      </c>
      <c r="Q13" s="20">
        <f t="shared" si="5"/>
        <v>0.2</v>
      </c>
      <c r="R13" s="24">
        <f t="shared" si="6"/>
        <v>243.51599999999999</v>
      </c>
      <c r="S13" s="19">
        <f t="shared" si="12"/>
        <v>8</v>
      </c>
      <c r="T13" s="19">
        <f t="shared" si="7"/>
        <v>35</v>
      </c>
      <c r="U13" s="19">
        <f t="shared" si="8"/>
        <v>36.484000000000009</v>
      </c>
      <c r="V13" s="19">
        <f t="shared" si="9"/>
        <v>8.4</v>
      </c>
      <c r="W13" s="19">
        <f t="shared" si="10"/>
        <v>440</v>
      </c>
      <c r="X13" s="19">
        <f t="shared" si="11"/>
        <v>11.667999999999978</v>
      </c>
    </row>
    <row r="14" spans="1:24" x14ac:dyDescent="0.25">
      <c r="A14" s="14">
        <v>2024</v>
      </c>
      <c r="B14" s="27"/>
      <c r="C14">
        <v>16.8</v>
      </c>
      <c r="D14">
        <v>51.55</v>
      </c>
      <c r="E14">
        <v>1.93</v>
      </c>
      <c r="F14">
        <v>83.64</v>
      </c>
      <c r="G14" s="34">
        <f>SUM(C14+D14)*(1+F6)+E14+F14</f>
        <v>188.095</v>
      </c>
      <c r="I14" s="15">
        <v>2020</v>
      </c>
      <c r="J14" s="15" t="s">
        <v>5</v>
      </c>
      <c r="K14">
        <f t="shared" si="0"/>
        <v>65</v>
      </c>
      <c r="L14">
        <f t="shared" si="1"/>
        <v>7.55</v>
      </c>
      <c r="M14">
        <f t="shared" si="2"/>
        <v>45.08</v>
      </c>
      <c r="N14">
        <f t="shared" si="3"/>
        <v>1.31</v>
      </c>
      <c r="O14">
        <f t="shared" si="4"/>
        <v>62.675000000000004</v>
      </c>
      <c r="P14" s="22">
        <f>SUM(L14+M14)*(1+F6)+K14+N14+O14</f>
        <v>207.93</v>
      </c>
      <c r="Q14" s="17">
        <f t="shared" si="5"/>
        <v>0.25</v>
      </c>
      <c r="R14" s="24">
        <f t="shared" si="6"/>
        <v>259.91250000000002</v>
      </c>
      <c r="S14">
        <f t="shared" si="12"/>
        <v>8</v>
      </c>
      <c r="T14">
        <f t="shared" si="7"/>
        <v>35</v>
      </c>
      <c r="U14">
        <f t="shared" si="8"/>
        <v>20.087499999999977</v>
      </c>
      <c r="V14">
        <f t="shared" si="9"/>
        <v>8.4</v>
      </c>
      <c r="W14">
        <f t="shared" si="10"/>
        <v>440</v>
      </c>
      <c r="X14">
        <f t="shared" si="11"/>
        <v>-4.7285000000000537</v>
      </c>
    </row>
    <row r="15" spans="1:24" x14ac:dyDescent="0.25">
      <c r="B15" s="27"/>
      <c r="I15" s="18">
        <v>2020</v>
      </c>
      <c r="J15" s="18" t="s">
        <v>6</v>
      </c>
      <c r="K15" s="19">
        <f t="shared" si="0"/>
        <v>45</v>
      </c>
      <c r="L15" s="19">
        <f t="shared" si="1"/>
        <v>7.55</v>
      </c>
      <c r="M15" s="19">
        <f t="shared" si="2"/>
        <v>45.08</v>
      </c>
      <c r="N15" s="19">
        <f t="shared" si="3"/>
        <v>1.31</v>
      </c>
      <c r="O15" s="19">
        <f t="shared" si="4"/>
        <v>62.675000000000004</v>
      </c>
      <c r="P15" s="22">
        <f>SUM(L15+M15)*(1+F6)+K15+N15+O15</f>
        <v>187.93</v>
      </c>
      <c r="Q15" s="20">
        <f t="shared" si="5"/>
        <v>0.05</v>
      </c>
      <c r="R15" s="24">
        <f t="shared" si="6"/>
        <v>197.32650000000001</v>
      </c>
      <c r="S15" s="19">
        <f t="shared" si="12"/>
        <v>8</v>
      </c>
      <c r="T15" s="19">
        <f t="shared" si="7"/>
        <v>35</v>
      </c>
      <c r="U15" s="19">
        <f t="shared" si="8"/>
        <v>82.67349999999999</v>
      </c>
      <c r="V15" s="19">
        <f t="shared" si="9"/>
        <v>8.4</v>
      </c>
      <c r="W15" s="19">
        <f t="shared" si="10"/>
        <v>440</v>
      </c>
      <c r="X15" s="19">
        <f t="shared" si="11"/>
        <v>57.857499999999959</v>
      </c>
    </row>
    <row r="16" spans="1:24" x14ac:dyDescent="0.25">
      <c r="B16" s="27"/>
      <c r="I16" s="21">
        <v>2021</v>
      </c>
      <c r="J16" s="21" t="s">
        <v>0</v>
      </c>
      <c r="K16" s="22">
        <f t="shared" si="0"/>
        <v>30</v>
      </c>
      <c r="L16" s="22">
        <f t="shared" si="1"/>
        <v>10.11</v>
      </c>
      <c r="M16" s="22">
        <f t="shared" si="2"/>
        <v>46.21</v>
      </c>
      <c r="N16" s="22">
        <f t="shared" si="3"/>
        <v>1.79</v>
      </c>
      <c r="O16" s="22">
        <f t="shared" si="4"/>
        <v>68.315750000000008</v>
      </c>
      <c r="P16" s="22">
        <f>SUM(L16+M16)*(1+F6)+K16+N16+O16</f>
        <v>184.58575000000002</v>
      </c>
      <c r="Q16" s="23">
        <f t="shared" si="5"/>
        <v>0.45</v>
      </c>
      <c r="R16" s="24">
        <f t="shared" si="6"/>
        <v>267.6493375</v>
      </c>
      <c r="S16" s="22">
        <f t="shared" si="12"/>
        <v>8</v>
      </c>
      <c r="T16" s="22">
        <f t="shared" si="7"/>
        <v>35</v>
      </c>
      <c r="U16" s="22">
        <f t="shared" si="8"/>
        <v>12.350662499999999</v>
      </c>
      <c r="V16" s="22">
        <f t="shared" si="9"/>
        <v>8.4</v>
      </c>
      <c r="W16" s="22">
        <f t="shared" si="10"/>
        <v>440</v>
      </c>
      <c r="X16" s="22">
        <f t="shared" si="11"/>
        <v>-12.465337500000032</v>
      </c>
    </row>
    <row r="17" spans="1:24" x14ac:dyDescent="0.25">
      <c r="B17" s="27"/>
      <c r="I17" s="15">
        <v>2021</v>
      </c>
      <c r="J17" s="15" t="s">
        <v>1</v>
      </c>
      <c r="K17">
        <f t="shared" si="0"/>
        <v>40</v>
      </c>
      <c r="L17">
        <f t="shared" si="1"/>
        <v>10.11</v>
      </c>
      <c r="M17">
        <f t="shared" si="2"/>
        <v>46.21</v>
      </c>
      <c r="N17">
        <f t="shared" si="3"/>
        <v>1.79</v>
      </c>
      <c r="O17">
        <f t="shared" si="4"/>
        <v>68.315750000000008</v>
      </c>
      <c r="P17" s="22">
        <f>SUM(L17+M17)*(1+F6)+K17+N17+O17</f>
        <v>194.58575000000002</v>
      </c>
      <c r="Q17" s="17">
        <f t="shared" si="5"/>
        <v>0.1</v>
      </c>
      <c r="R17" s="24">
        <f t="shared" si="6"/>
        <v>214.04432500000004</v>
      </c>
      <c r="S17">
        <f t="shared" si="12"/>
        <v>8</v>
      </c>
      <c r="T17">
        <f t="shared" si="7"/>
        <v>35</v>
      </c>
      <c r="U17">
        <f t="shared" si="8"/>
        <v>65.955674999999957</v>
      </c>
      <c r="V17">
        <f t="shared" si="9"/>
        <v>8.4</v>
      </c>
      <c r="W17">
        <f t="shared" si="10"/>
        <v>440</v>
      </c>
      <c r="X17">
        <f t="shared" si="11"/>
        <v>41.139674999999926</v>
      </c>
    </row>
    <row r="18" spans="1:24" x14ac:dyDescent="0.25">
      <c r="A18" s="5"/>
      <c r="B18" s="27"/>
      <c r="C18" s="13" t="s">
        <v>28</v>
      </c>
      <c r="D18" s="13" t="s">
        <v>29</v>
      </c>
      <c r="I18" s="21">
        <v>2021</v>
      </c>
      <c r="J18" s="21" t="s">
        <v>2</v>
      </c>
      <c r="K18" s="22">
        <f t="shared" si="0"/>
        <v>125</v>
      </c>
      <c r="L18" s="22">
        <f t="shared" si="1"/>
        <v>10.11</v>
      </c>
      <c r="M18" s="22">
        <f t="shared" si="2"/>
        <v>46.21</v>
      </c>
      <c r="N18" s="22">
        <f t="shared" si="3"/>
        <v>1.79</v>
      </c>
      <c r="O18" s="22">
        <f t="shared" si="4"/>
        <v>68.315750000000008</v>
      </c>
      <c r="P18" s="22">
        <f>SUM(L18+M18)*(1+F6)+K18+N18+O18</f>
        <v>279.58575000000002</v>
      </c>
      <c r="Q18" s="23">
        <f t="shared" si="5"/>
        <v>0.3</v>
      </c>
      <c r="R18" s="24">
        <f t="shared" si="6"/>
        <v>363.46147500000006</v>
      </c>
      <c r="S18" s="22">
        <f t="shared" si="12"/>
        <v>8</v>
      </c>
      <c r="T18" s="22">
        <f t="shared" si="7"/>
        <v>35</v>
      </c>
      <c r="U18" s="22">
        <f t="shared" si="8"/>
        <v>-83.461475000000064</v>
      </c>
      <c r="V18" s="22">
        <f t="shared" si="9"/>
        <v>8.4</v>
      </c>
      <c r="W18" s="22">
        <f t="shared" si="10"/>
        <v>440</v>
      </c>
      <c r="X18" s="22">
        <f t="shared" si="11"/>
        <v>-108.27747500000009</v>
      </c>
    </row>
    <row r="19" spans="1:24" x14ac:dyDescent="0.25">
      <c r="A19" s="5" t="s">
        <v>0</v>
      </c>
      <c r="B19" s="27"/>
      <c r="C19" s="3">
        <v>0.45</v>
      </c>
      <c r="D19" s="1">
        <v>30</v>
      </c>
      <c r="I19" s="15">
        <v>2021</v>
      </c>
      <c r="J19" s="15" t="s">
        <v>3</v>
      </c>
      <c r="K19">
        <f t="shared" si="0"/>
        <v>140</v>
      </c>
      <c r="L19">
        <f t="shared" si="1"/>
        <v>10.11</v>
      </c>
      <c r="M19">
        <f t="shared" si="2"/>
        <v>46.21</v>
      </c>
      <c r="N19">
        <f t="shared" si="3"/>
        <v>1.79</v>
      </c>
      <c r="O19">
        <f t="shared" si="4"/>
        <v>68.315750000000008</v>
      </c>
      <c r="P19" s="22">
        <f>SUM(L19+M19)*(1+F6)+K19+N19+O19</f>
        <v>294.58575000000002</v>
      </c>
      <c r="Q19" s="17">
        <f t="shared" si="5"/>
        <v>0.3</v>
      </c>
      <c r="R19" s="24">
        <f t="shared" si="6"/>
        <v>382.96147500000006</v>
      </c>
      <c r="S19">
        <f t="shared" si="12"/>
        <v>8</v>
      </c>
      <c r="T19">
        <f t="shared" si="7"/>
        <v>35</v>
      </c>
      <c r="U19">
        <f t="shared" si="8"/>
        <v>-102.96147500000006</v>
      </c>
      <c r="V19">
        <f t="shared" si="9"/>
        <v>8.4</v>
      </c>
      <c r="W19">
        <f t="shared" si="10"/>
        <v>440</v>
      </c>
      <c r="X19">
        <f t="shared" si="11"/>
        <v>-127.77747500000009</v>
      </c>
    </row>
    <row r="20" spans="1:24" x14ac:dyDescent="0.25">
      <c r="A20" s="5" t="s">
        <v>1</v>
      </c>
      <c r="B20" s="27"/>
      <c r="C20" s="3">
        <v>0.1</v>
      </c>
      <c r="D20" s="2">
        <v>40</v>
      </c>
      <c r="I20" s="21">
        <v>2021</v>
      </c>
      <c r="J20" s="21" t="s">
        <v>4</v>
      </c>
      <c r="K20" s="22">
        <f t="shared" si="0"/>
        <v>60</v>
      </c>
      <c r="L20" s="22">
        <f t="shared" si="1"/>
        <v>10.11</v>
      </c>
      <c r="M20" s="22">
        <f t="shared" si="2"/>
        <v>46.21</v>
      </c>
      <c r="N20" s="22">
        <f t="shared" si="3"/>
        <v>1.79</v>
      </c>
      <c r="O20" s="22">
        <f t="shared" si="4"/>
        <v>68.315750000000008</v>
      </c>
      <c r="P20" s="22">
        <f>SUM(L20+M20)*(1+F6)+K20+N20+O20</f>
        <v>214.58575000000002</v>
      </c>
      <c r="Q20" s="23">
        <f t="shared" si="5"/>
        <v>0.2</v>
      </c>
      <c r="R20" s="24">
        <f t="shared" si="6"/>
        <v>257.50290000000001</v>
      </c>
      <c r="S20" s="22">
        <f t="shared" si="12"/>
        <v>8</v>
      </c>
      <c r="T20" s="22">
        <f t="shared" si="7"/>
        <v>35</v>
      </c>
      <c r="U20" s="22">
        <f t="shared" si="8"/>
        <v>22.497099999999989</v>
      </c>
      <c r="V20" s="22">
        <f t="shared" si="9"/>
        <v>8.4</v>
      </c>
      <c r="W20" s="22">
        <f t="shared" si="10"/>
        <v>440</v>
      </c>
      <c r="X20" s="22">
        <f t="shared" si="11"/>
        <v>-2.3189000000000419</v>
      </c>
    </row>
    <row r="21" spans="1:24" x14ac:dyDescent="0.25">
      <c r="A21" s="5" t="s">
        <v>2</v>
      </c>
      <c r="B21" s="27"/>
      <c r="C21" s="3">
        <v>0.3</v>
      </c>
      <c r="D21" s="2">
        <v>125</v>
      </c>
      <c r="I21" s="15">
        <v>2021</v>
      </c>
      <c r="J21" s="15" t="s">
        <v>5</v>
      </c>
      <c r="K21">
        <f t="shared" si="0"/>
        <v>65</v>
      </c>
      <c r="L21">
        <f t="shared" si="1"/>
        <v>10.11</v>
      </c>
      <c r="M21">
        <f t="shared" si="2"/>
        <v>46.21</v>
      </c>
      <c r="N21">
        <f t="shared" si="3"/>
        <v>1.79</v>
      </c>
      <c r="O21">
        <f t="shared" si="4"/>
        <v>68.315750000000008</v>
      </c>
      <c r="P21" s="22">
        <f>SUM(L21+M21)*(1+F6)+K21+N21+O21</f>
        <v>219.58575000000002</v>
      </c>
      <c r="Q21" s="17">
        <f t="shared" si="5"/>
        <v>0.25</v>
      </c>
      <c r="R21" s="24">
        <f t="shared" si="6"/>
        <v>274.48218750000001</v>
      </c>
      <c r="S21">
        <f t="shared" si="12"/>
        <v>8</v>
      </c>
      <c r="T21">
        <f t="shared" si="7"/>
        <v>35</v>
      </c>
      <c r="U21">
        <f t="shared" si="8"/>
        <v>5.5178124999999909</v>
      </c>
      <c r="V21">
        <f t="shared" si="9"/>
        <v>8.4</v>
      </c>
      <c r="W21">
        <f t="shared" si="10"/>
        <v>440</v>
      </c>
      <c r="X21">
        <f t="shared" si="11"/>
        <v>-19.29818750000004</v>
      </c>
    </row>
    <row r="22" spans="1:24" x14ac:dyDescent="0.25">
      <c r="A22" s="5" t="s">
        <v>3</v>
      </c>
      <c r="B22" s="27"/>
      <c r="C22" s="3">
        <v>0.3</v>
      </c>
      <c r="D22" s="2">
        <v>140</v>
      </c>
      <c r="I22" s="21">
        <v>2021</v>
      </c>
      <c r="J22" s="21" t="s">
        <v>6</v>
      </c>
      <c r="K22" s="22">
        <f t="shared" si="0"/>
        <v>45</v>
      </c>
      <c r="L22" s="22">
        <f t="shared" si="1"/>
        <v>10.11</v>
      </c>
      <c r="M22" s="22">
        <f t="shared" si="2"/>
        <v>46.21</v>
      </c>
      <c r="N22" s="22">
        <f t="shared" si="3"/>
        <v>1.79</v>
      </c>
      <c r="O22" s="22">
        <f t="shared" si="4"/>
        <v>68.315750000000008</v>
      </c>
      <c r="P22" s="22">
        <f>SUM(L22+M22)*(1+F6)+K22+N22+O22</f>
        <v>199.58575000000002</v>
      </c>
      <c r="Q22" s="23">
        <f t="shared" si="5"/>
        <v>0.05</v>
      </c>
      <c r="R22" s="24">
        <f t="shared" si="6"/>
        <v>209.56503750000002</v>
      </c>
      <c r="S22" s="22">
        <f t="shared" si="12"/>
        <v>8</v>
      </c>
      <c r="T22" s="22">
        <f t="shared" si="7"/>
        <v>35</v>
      </c>
      <c r="U22" s="22">
        <f t="shared" si="8"/>
        <v>70.434962499999983</v>
      </c>
      <c r="V22" s="22">
        <f t="shared" si="9"/>
        <v>8.4</v>
      </c>
      <c r="W22" s="22">
        <f t="shared" si="10"/>
        <v>440</v>
      </c>
      <c r="X22" s="22">
        <f t="shared" si="11"/>
        <v>45.618962499999952</v>
      </c>
    </row>
    <row r="23" spans="1:24" x14ac:dyDescent="0.25">
      <c r="A23" s="5" t="s">
        <v>4</v>
      </c>
      <c r="B23" s="27"/>
      <c r="C23" s="4">
        <v>0.2</v>
      </c>
      <c r="D23" s="1">
        <v>60</v>
      </c>
      <c r="I23" s="18">
        <v>2022</v>
      </c>
      <c r="J23" s="18" t="s">
        <v>0</v>
      </c>
      <c r="K23" s="19">
        <f t="shared" si="0"/>
        <v>30</v>
      </c>
      <c r="L23" s="19">
        <f t="shared" si="1"/>
        <v>12.81</v>
      </c>
      <c r="M23" s="19">
        <f t="shared" si="2"/>
        <v>47.37</v>
      </c>
      <c r="N23" s="19">
        <f t="shared" si="3"/>
        <v>1.84</v>
      </c>
      <c r="O23" s="19">
        <f t="shared" si="4"/>
        <v>74.464167500000016</v>
      </c>
      <c r="P23" s="22">
        <f>SUM(L23+M23)*(1+F6)+K23+N23+O23</f>
        <v>196.57416750000002</v>
      </c>
      <c r="Q23" s="20">
        <f t="shared" si="5"/>
        <v>0.45</v>
      </c>
      <c r="R23" s="24">
        <f t="shared" si="6"/>
        <v>285.03254287499999</v>
      </c>
      <c r="S23" s="19">
        <f t="shared" si="12"/>
        <v>8</v>
      </c>
      <c r="T23" s="19">
        <f t="shared" si="7"/>
        <v>35</v>
      </c>
      <c r="U23" s="19">
        <f t="shared" si="8"/>
        <v>-5.0325428749999901</v>
      </c>
      <c r="V23" s="19">
        <f t="shared" si="9"/>
        <v>8.4</v>
      </c>
      <c r="W23" s="19">
        <f t="shared" si="10"/>
        <v>440</v>
      </c>
      <c r="X23" s="19">
        <f t="shared" si="11"/>
        <v>-29.848542875000021</v>
      </c>
    </row>
    <row r="24" spans="1:24" x14ac:dyDescent="0.25">
      <c r="A24" s="5" t="s">
        <v>5</v>
      </c>
      <c r="B24" s="27"/>
      <c r="C24" s="4">
        <v>0.25</v>
      </c>
      <c r="D24" s="1">
        <v>65</v>
      </c>
      <c r="I24" s="15">
        <v>2022</v>
      </c>
      <c r="J24" s="15" t="s">
        <v>1</v>
      </c>
      <c r="K24">
        <f t="shared" si="0"/>
        <v>40</v>
      </c>
      <c r="L24">
        <f t="shared" si="1"/>
        <v>12.81</v>
      </c>
      <c r="M24">
        <f t="shared" si="2"/>
        <v>47.37</v>
      </c>
      <c r="N24">
        <f t="shared" si="3"/>
        <v>1.84</v>
      </c>
      <c r="O24">
        <f t="shared" si="4"/>
        <v>74.464167500000016</v>
      </c>
      <c r="P24" s="22">
        <f>SUM(L24+M24)*(1+F6)+K24+N24+O24</f>
        <v>206.57416749999999</v>
      </c>
      <c r="Q24" s="17">
        <f t="shared" si="5"/>
        <v>0.1</v>
      </c>
      <c r="R24" s="24">
        <f t="shared" si="6"/>
        <v>227.23158425</v>
      </c>
      <c r="S24">
        <f t="shared" si="12"/>
        <v>8</v>
      </c>
      <c r="T24">
        <f t="shared" si="7"/>
        <v>35</v>
      </c>
      <c r="U24">
        <f t="shared" si="8"/>
        <v>52.768415750000003</v>
      </c>
      <c r="V24">
        <f t="shared" si="9"/>
        <v>8.4</v>
      </c>
      <c r="W24">
        <f t="shared" si="10"/>
        <v>440</v>
      </c>
      <c r="X24">
        <f t="shared" si="11"/>
        <v>27.952415749999972</v>
      </c>
    </row>
    <row r="25" spans="1:24" x14ac:dyDescent="0.25">
      <c r="A25" s="5" t="s">
        <v>6</v>
      </c>
      <c r="B25" s="27"/>
      <c r="C25" s="4">
        <v>0.05</v>
      </c>
      <c r="D25" s="1">
        <v>45</v>
      </c>
      <c r="I25" s="18">
        <v>2022</v>
      </c>
      <c r="J25" s="18" t="s">
        <v>2</v>
      </c>
      <c r="K25" s="19">
        <f t="shared" si="0"/>
        <v>125</v>
      </c>
      <c r="L25" s="19">
        <f t="shared" si="1"/>
        <v>12.81</v>
      </c>
      <c r="M25" s="19">
        <f t="shared" si="2"/>
        <v>47.37</v>
      </c>
      <c r="N25" s="19">
        <f t="shared" si="3"/>
        <v>1.84</v>
      </c>
      <c r="O25" s="19">
        <f t="shared" si="4"/>
        <v>74.464167500000016</v>
      </c>
      <c r="P25" s="22">
        <f>SUM(L25+M25)*(1+F6)+K25+N25+O25</f>
        <v>291.57416749999999</v>
      </c>
      <c r="Q25" s="20">
        <f t="shared" si="5"/>
        <v>0.3</v>
      </c>
      <c r="R25" s="24">
        <f t="shared" si="6"/>
        <v>379.04641774999999</v>
      </c>
      <c r="S25" s="19">
        <f t="shared" si="12"/>
        <v>8</v>
      </c>
      <c r="T25" s="19">
        <f t="shared" si="7"/>
        <v>35</v>
      </c>
      <c r="U25" s="19">
        <f t="shared" si="8"/>
        <v>-99.046417749999989</v>
      </c>
      <c r="V25" s="19">
        <f t="shared" si="9"/>
        <v>8.4</v>
      </c>
      <c r="W25" s="19">
        <f t="shared" si="10"/>
        <v>440</v>
      </c>
      <c r="X25" s="19">
        <f t="shared" si="11"/>
        <v>-123.86241775000002</v>
      </c>
    </row>
    <row r="26" spans="1:24" x14ac:dyDescent="0.25">
      <c r="B26" s="27"/>
      <c r="I26" s="15">
        <v>2022</v>
      </c>
      <c r="J26" s="15" t="s">
        <v>3</v>
      </c>
      <c r="K26">
        <f t="shared" si="0"/>
        <v>140</v>
      </c>
      <c r="L26">
        <f t="shared" si="1"/>
        <v>12.81</v>
      </c>
      <c r="M26">
        <f t="shared" si="2"/>
        <v>47.37</v>
      </c>
      <c r="N26">
        <f t="shared" si="3"/>
        <v>1.84</v>
      </c>
      <c r="O26">
        <f t="shared" si="4"/>
        <v>74.464167500000016</v>
      </c>
      <c r="P26" s="22">
        <f>SUM(L26+M26)*(1+F6)+K26+N26+O26</f>
        <v>306.57416749999999</v>
      </c>
      <c r="Q26" s="17">
        <f t="shared" si="5"/>
        <v>0.3</v>
      </c>
      <c r="R26" s="24">
        <f t="shared" si="6"/>
        <v>398.54641774999999</v>
      </c>
      <c r="S26">
        <f t="shared" si="12"/>
        <v>8</v>
      </c>
      <c r="T26">
        <f t="shared" si="7"/>
        <v>35</v>
      </c>
      <c r="U26">
        <f t="shared" si="8"/>
        <v>-118.54641774999999</v>
      </c>
      <c r="V26">
        <f t="shared" si="9"/>
        <v>8.4</v>
      </c>
      <c r="W26">
        <f t="shared" si="10"/>
        <v>440</v>
      </c>
      <c r="X26">
        <f t="shared" si="11"/>
        <v>-143.36241775000002</v>
      </c>
    </row>
    <row r="27" spans="1:24" x14ac:dyDescent="0.25">
      <c r="B27" s="27"/>
      <c r="I27" s="18">
        <v>2022</v>
      </c>
      <c r="J27" s="18" t="s">
        <v>4</v>
      </c>
      <c r="K27" s="19">
        <f t="shared" si="0"/>
        <v>60</v>
      </c>
      <c r="L27" s="19">
        <f t="shared" si="1"/>
        <v>12.81</v>
      </c>
      <c r="M27" s="19">
        <f t="shared" si="2"/>
        <v>47.37</v>
      </c>
      <c r="N27" s="19">
        <f t="shared" si="3"/>
        <v>1.84</v>
      </c>
      <c r="O27" s="19">
        <f t="shared" si="4"/>
        <v>74.464167500000016</v>
      </c>
      <c r="P27" s="22">
        <f>SUM(L27+M27)*(1+F6)+K27+N27+O27</f>
        <v>226.57416749999999</v>
      </c>
      <c r="Q27" s="20">
        <f t="shared" si="5"/>
        <v>0.2</v>
      </c>
      <c r="R27" s="24">
        <f t="shared" si="6"/>
        <v>271.88900099999995</v>
      </c>
      <c r="S27" s="19">
        <f t="shared" si="12"/>
        <v>8</v>
      </c>
      <c r="T27" s="19">
        <f t="shared" si="7"/>
        <v>35</v>
      </c>
      <c r="U27" s="19">
        <f t="shared" si="8"/>
        <v>8.1109990000000494</v>
      </c>
      <c r="V27" s="19">
        <f t="shared" si="9"/>
        <v>8.4</v>
      </c>
      <c r="W27" s="19">
        <f t="shared" si="10"/>
        <v>440</v>
      </c>
      <c r="X27" s="19">
        <f t="shared" si="11"/>
        <v>-16.705000999999982</v>
      </c>
    </row>
    <row r="28" spans="1:24" x14ac:dyDescent="0.25">
      <c r="B28" s="27"/>
      <c r="I28" s="15">
        <v>2022</v>
      </c>
      <c r="J28" s="15" t="s">
        <v>5</v>
      </c>
      <c r="K28">
        <f t="shared" si="0"/>
        <v>65</v>
      </c>
      <c r="L28">
        <f t="shared" si="1"/>
        <v>12.81</v>
      </c>
      <c r="M28">
        <f t="shared" si="2"/>
        <v>47.37</v>
      </c>
      <c r="N28">
        <f t="shared" si="3"/>
        <v>1.84</v>
      </c>
      <c r="O28">
        <f t="shared" si="4"/>
        <v>74.464167500000016</v>
      </c>
      <c r="P28" s="22">
        <f>SUM(L28+M28)*(1+F6)+K28+N28+O28</f>
        <v>231.57416749999999</v>
      </c>
      <c r="Q28" s="17">
        <f t="shared" si="5"/>
        <v>0.25</v>
      </c>
      <c r="R28" s="24">
        <f t="shared" si="6"/>
        <v>289.46770937499997</v>
      </c>
      <c r="S28">
        <f t="shared" si="12"/>
        <v>8</v>
      </c>
      <c r="T28">
        <f t="shared" si="7"/>
        <v>35</v>
      </c>
      <c r="U28">
        <f t="shared" si="8"/>
        <v>-9.4677093749999699</v>
      </c>
      <c r="V28">
        <f t="shared" si="9"/>
        <v>8.4</v>
      </c>
      <c r="W28">
        <f t="shared" si="10"/>
        <v>440</v>
      </c>
      <c r="X28">
        <f t="shared" si="11"/>
        <v>-34.283709375000001</v>
      </c>
    </row>
    <row r="29" spans="1:24" x14ac:dyDescent="0.25">
      <c r="B29" s="27"/>
      <c r="I29" s="18">
        <v>2022</v>
      </c>
      <c r="J29" s="18" t="s">
        <v>6</v>
      </c>
      <c r="K29" s="19">
        <f t="shared" si="0"/>
        <v>45</v>
      </c>
      <c r="L29" s="19">
        <f t="shared" si="1"/>
        <v>12.81</v>
      </c>
      <c r="M29" s="19">
        <f t="shared" si="2"/>
        <v>47.37</v>
      </c>
      <c r="N29" s="19">
        <f t="shared" si="3"/>
        <v>1.84</v>
      </c>
      <c r="O29" s="19">
        <f t="shared" si="4"/>
        <v>74.464167500000016</v>
      </c>
      <c r="P29" s="22">
        <f>SUM(L29+M29)*(1+F6)+K29+N29+O29</f>
        <v>211.57416749999999</v>
      </c>
      <c r="Q29" s="20">
        <f t="shared" si="5"/>
        <v>0.05</v>
      </c>
      <c r="R29" s="24">
        <f t="shared" si="6"/>
        <v>222.15287587500001</v>
      </c>
      <c r="S29" s="19">
        <f t="shared" si="12"/>
        <v>8</v>
      </c>
      <c r="T29" s="19">
        <f t="shared" si="7"/>
        <v>35</v>
      </c>
      <c r="U29" s="19">
        <f t="shared" si="8"/>
        <v>57.847124124999993</v>
      </c>
      <c r="V29" s="19">
        <f t="shared" si="9"/>
        <v>8.4</v>
      </c>
      <c r="W29" s="19">
        <f t="shared" si="10"/>
        <v>440</v>
      </c>
      <c r="X29" s="19">
        <f t="shared" si="11"/>
        <v>33.031124124999963</v>
      </c>
    </row>
    <row r="30" spans="1:24" x14ac:dyDescent="0.25">
      <c r="B30" s="27"/>
      <c r="I30" s="21">
        <v>2023</v>
      </c>
      <c r="J30" s="21" t="s">
        <v>0</v>
      </c>
      <c r="K30" s="22">
        <f t="shared" si="0"/>
        <v>30</v>
      </c>
      <c r="L30" s="22">
        <f t="shared" si="1"/>
        <v>15.63</v>
      </c>
      <c r="M30" s="22">
        <f t="shared" si="2"/>
        <v>48.55</v>
      </c>
      <c r="N30" s="22">
        <f t="shared" si="3"/>
        <v>1.89</v>
      </c>
      <c r="O30" s="22">
        <f t="shared" si="4"/>
        <v>81.165942575000017</v>
      </c>
      <c r="P30" s="22">
        <f>SUM(L30+M30)*(1+F6)+K30+N30+O30</f>
        <v>209.325942575</v>
      </c>
      <c r="Q30" s="23">
        <f t="shared" si="5"/>
        <v>0.45</v>
      </c>
      <c r="R30" s="24">
        <f t="shared" si="6"/>
        <v>303.52261673375</v>
      </c>
      <c r="S30" s="22">
        <f t="shared" si="12"/>
        <v>8</v>
      </c>
      <c r="T30" s="22">
        <f t="shared" si="7"/>
        <v>35</v>
      </c>
      <c r="U30" s="22">
        <f t="shared" si="8"/>
        <v>-23.522616733749999</v>
      </c>
      <c r="V30" s="22">
        <f t="shared" si="9"/>
        <v>8.4</v>
      </c>
      <c r="W30" s="22">
        <f t="shared" si="10"/>
        <v>440</v>
      </c>
      <c r="X30" s="22">
        <f t="shared" si="11"/>
        <v>-48.33861673375003</v>
      </c>
    </row>
    <row r="31" spans="1:24" x14ac:dyDescent="0.25">
      <c r="B31" s="27"/>
      <c r="I31" s="15">
        <v>2023</v>
      </c>
      <c r="J31" s="15" t="s">
        <v>1</v>
      </c>
      <c r="K31">
        <f t="shared" si="0"/>
        <v>40</v>
      </c>
      <c r="L31">
        <f t="shared" si="1"/>
        <v>15.63</v>
      </c>
      <c r="M31">
        <f t="shared" si="2"/>
        <v>48.55</v>
      </c>
      <c r="N31">
        <f t="shared" si="3"/>
        <v>1.89</v>
      </c>
      <c r="O31">
        <f t="shared" si="4"/>
        <v>81.165942575000017</v>
      </c>
      <c r="P31" s="22">
        <f>SUM(L31+M31)*(1+F6)+K31+N31+O31</f>
        <v>219.325942575</v>
      </c>
      <c r="Q31" s="17">
        <f t="shared" si="5"/>
        <v>0.1</v>
      </c>
      <c r="R31" s="24">
        <f t="shared" si="6"/>
        <v>241.25853683250003</v>
      </c>
      <c r="S31">
        <f t="shared" si="12"/>
        <v>8</v>
      </c>
      <c r="T31">
        <f t="shared" si="7"/>
        <v>35</v>
      </c>
      <c r="U31">
        <f t="shared" si="8"/>
        <v>38.741463167499973</v>
      </c>
      <c r="V31">
        <f t="shared" si="9"/>
        <v>8.4</v>
      </c>
      <c r="W31">
        <f t="shared" si="10"/>
        <v>440</v>
      </c>
      <c r="X31">
        <f t="shared" si="11"/>
        <v>13.925463167499942</v>
      </c>
    </row>
    <row r="32" spans="1:24" x14ac:dyDescent="0.25">
      <c r="B32" s="27"/>
      <c r="I32" s="21">
        <v>2023</v>
      </c>
      <c r="J32" s="21" t="s">
        <v>2</v>
      </c>
      <c r="K32" s="22">
        <f t="shared" si="0"/>
        <v>125</v>
      </c>
      <c r="L32" s="22">
        <f t="shared" si="1"/>
        <v>15.63</v>
      </c>
      <c r="M32" s="22">
        <f t="shared" si="2"/>
        <v>48.55</v>
      </c>
      <c r="N32" s="22">
        <f t="shared" si="3"/>
        <v>1.89</v>
      </c>
      <c r="O32" s="22">
        <f t="shared" si="4"/>
        <v>81.165942575000017</v>
      </c>
      <c r="P32" s="22">
        <f>SUM(L32+M32)*(1+F6)+K32+N32+O32</f>
        <v>304.325942575</v>
      </c>
      <c r="Q32" s="23">
        <f t="shared" si="5"/>
        <v>0.3</v>
      </c>
      <c r="R32" s="24">
        <f t="shared" si="6"/>
        <v>395.6237253475</v>
      </c>
      <c r="S32" s="22">
        <f t="shared" si="12"/>
        <v>8</v>
      </c>
      <c r="T32" s="22">
        <f t="shared" si="7"/>
        <v>35</v>
      </c>
      <c r="U32" s="22">
        <f t="shared" si="8"/>
        <v>-115.6237253475</v>
      </c>
      <c r="V32" s="22">
        <f t="shared" si="9"/>
        <v>8.4</v>
      </c>
      <c r="W32" s="22">
        <f t="shared" si="10"/>
        <v>440</v>
      </c>
      <c r="X32" s="22">
        <f t="shared" si="11"/>
        <v>-140.43972534750003</v>
      </c>
    </row>
    <row r="33" spans="2:24" x14ac:dyDescent="0.25">
      <c r="B33" s="27"/>
      <c r="I33" s="15">
        <v>2023</v>
      </c>
      <c r="J33" s="15" t="s">
        <v>3</v>
      </c>
      <c r="K33">
        <f t="shared" si="0"/>
        <v>140</v>
      </c>
      <c r="L33">
        <f t="shared" si="1"/>
        <v>15.63</v>
      </c>
      <c r="M33">
        <f t="shared" si="2"/>
        <v>48.55</v>
      </c>
      <c r="N33">
        <f t="shared" si="3"/>
        <v>1.89</v>
      </c>
      <c r="O33">
        <f t="shared" si="4"/>
        <v>81.165942575000017</v>
      </c>
      <c r="P33" s="22">
        <f>SUM(L33+M33)*(1+F6)+K33+N33+O33</f>
        <v>319.325942575</v>
      </c>
      <c r="Q33" s="17">
        <f t="shared" si="5"/>
        <v>0.3</v>
      </c>
      <c r="R33" s="24">
        <f t="shared" si="6"/>
        <v>415.1237253475</v>
      </c>
      <c r="S33">
        <f t="shared" si="12"/>
        <v>8</v>
      </c>
      <c r="T33">
        <f t="shared" si="7"/>
        <v>35</v>
      </c>
      <c r="U33">
        <f t="shared" si="8"/>
        <v>-135.1237253475</v>
      </c>
      <c r="V33">
        <f t="shared" si="9"/>
        <v>8.4</v>
      </c>
      <c r="W33">
        <f t="shared" si="10"/>
        <v>440</v>
      </c>
      <c r="X33">
        <f t="shared" si="11"/>
        <v>-159.93972534750003</v>
      </c>
    </row>
    <row r="34" spans="2:24" x14ac:dyDescent="0.25">
      <c r="B34" s="27"/>
      <c r="I34" s="21">
        <v>2023</v>
      </c>
      <c r="J34" s="21" t="s">
        <v>4</v>
      </c>
      <c r="K34" s="22">
        <f t="shared" si="0"/>
        <v>60</v>
      </c>
      <c r="L34" s="22">
        <f t="shared" si="1"/>
        <v>15.63</v>
      </c>
      <c r="M34" s="22">
        <f t="shared" si="2"/>
        <v>48.55</v>
      </c>
      <c r="N34" s="22">
        <f t="shared" si="3"/>
        <v>1.89</v>
      </c>
      <c r="O34" s="22">
        <f t="shared" si="4"/>
        <v>81.165942575000017</v>
      </c>
      <c r="P34" s="22">
        <f>SUM(L34+M34)*(1+F6)+K34+N34+O34</f>
        <v>239.325942575</v>
      </c>
      <c r="Q34" s="23">
        <f t="shared" si="5"/>
        <v>0.2</v>
      </c>
      <c r="R34" s="24">
        <f t="shared" si="6"/>
        <v>287.19113109</v>
      </c>
      <c r="S34" s="22">
        <f t="shared" si="12"/>
        <v>8</v>
      </c>
      <c r="T34" s="22">
        <f t="shared" si="7"/>
        <v>35</v>
      </c>
      <c r="U34" s="22">
        <f t="shared" si="8"/>
        <v>-7.1911310899999989</v>
      </c>
      <c r="V34" s="22">
        <f t="shared" si="9"/>
        <v>8.4</v>
      </c>
      <c r="W34" s="22">
        <f t="shared" si="10"/>
        <v>440</v>
      </c>
      <c r="X34" s="22">
        <f t="shared" si="11"/>
        <v>-32.00713109000003</v>
      </c>
    </row>
    <row r="35" spans="2:24" x14ac:dyDescent="0.25">
      <c r="B35" s="27"/>
      <c r="I35" s="15">
        <v>2023</v>
      </c>
      <c r="J35" s="15" t="s">
        <v>5</v>
      </c>
      <c r="K35">
        <f t="shared" si="0"/>
        <v>65</v>
      </c>
      <c r="L35">
        <f t="shared" si="1"/>
        <v>15.63</v>
      </c>
      <c r="M35">
        <f t="shared" si="2"/>
        <v>48.55</v>
      </c>
      <c r="N35">
        <f t="shared" si="3"/>
        <v>1.89</v>
      </c>
      <c r="O35">
        <f t="shared" si="4"/>
        <v>81.165942575000017</v>
      </c>
      <c r="P35" s="22">
        <f>SUM(L35+M35)*(1+F6)+K35+N35+O35</f>
        <v>244.325942575</v>
      </c>
      <c r="Q35" s="17">
        <f t="shared" si="5"/>
        <v>0.25</v>
      </c>
      <c r="R35" s="24">
        <f t="shared" si="6"/>
        <v>305.40742821875</v>
      </c>
      <c r="S35">
        <f t="shared" si="12"/>
        <v>8</v>
      </c>
      <c r="T35">
        <f t="shared" si="7"/>
        <v>35</v>
      </c>
      <c r="U35">
        <f t="shared" si="8"/>
        <v>-25.407428218749999</v>
      </c>
      <c r="V35">
        <f t="shared" si="9"/>
        <v>8.4</v>
      </c>
      <c r="W35">
        <f t="shared" si="10"/>
        <v>440</v>
      </c>
      <c r="X35">
        <f t="shared" si="11"/>
        <v>-50.22342821875003</v>
      </c>
    </row>
    <row r="36" spans="2:24" x14ac:dyDescent="0.25">
      <c r="B36" s="27"/>
      <c r="I36" s="21">
        <v>2023</v>
      </c>
      <c r="J36" s="21" t="s">
        <v>6</v>
      </c>
      <c r="K36" s="22">
        <f t="shared" si="0"/>
        <v>45</v>
      </c>
      <c r="L36" s="22">
        <f t="shared" si="1"/>
        <v>15.63</v>
      </c>
      <c r="M36" s="22">
        <f t="shared" si="2"/>
        <v>48.55</v>
      </c>
      <c r="N36" s="22">
        <f t="shared" si="3"/>
        <v>1.89</v>
      </c>
      <c r="O36" s="22">
        <f t="shared" si="4"/>
        <v>81.165942575000017</v>
      </c>
      <c r="P36" s="22">
        <f>SUM(L36+M36)*(1+F6)+K36+N36+O36</f>
        <v>224.325942575</v>
      </c>
      <c r="Q36" s="23">
        <f t="shared" si="5"/>
        <v>0.05</v>
      </c>
      <c r="R36" s="24">
        <f t="shared" si="6"/>
        <v>235.54223970375</v>
      </c>
      <c r="S36" s="22">
        <f t="shared" si="12"/>
        <v>8</v>
      </c>
      <c r="T36" s="22">
        <f t="shared" si="7"/>
        <v>35</v>
      </c>
      <c r="U36" s="22">
        <f t="shared" si="8"/>
        <v>44.457760296250001</v>
      </c>
      <c r="V36" s="22">
        <f t="shared" si="9"/>
        <v>8.4</v>
      </c>
      <c r="W36" s="22">
        <f t="shared" si="10"/>
        <v>440</v>
      </c>
      <c r="X36" s="22">
        <f t="shared" si="11"/>
        <v>19.64176029624997</v>
      </c>
    </row>
    <row r="37" spans="2:24" x14ac:dyDescent="0.25">
      <c r="B37" s="27"/>
      <c r="I37" s="18">
        <v>2024</v>
      </c>
      <c r="J37" s="18" t="s">
        <v>0</v>
      </c>
      <c r="K37" s="19">
        <f t="shared" si="0"/>
        <v>30</v>
      </c>
      <c r="L37" s="19">
        <f t="shared" si="1"/>
        <v>16.8</v>
      </c>
      <c r="M37" s="19">
        <f t="shared" si="2"/>
        <v>51.55</v>
      </c>
      <c r="N37" s="19">
        <f t="shared" si="3"/>
        <v>1.93</v>
      </c>
      <c r="O37" s="19">
        <f t="shared" si="4"/>
        <v>83.64</v>
      </c>
      <c r="P37" s="22">
        <f>SUM(L37+M37)*(1+F6)+K37+N37+O37</f>
        <v>218.09499999999997</v>
      </c>
      <c r="Q37" s="20">
        <f t="shared" si="5"/>
        <v>0.45</v>
      </c>
      <c r="R37" s="24">
        <f t="shared" si="6"/>
        <v>316.23774999999995</v>
      </c>
      <c r="S37" s="19">
        <f t="shared" si="12"/>
        <v>8</v>
      </c>
      <c r="T37" s="19">
        <f t="shared" si="7"/>
        <v>35</v>
      </c>
      <c r="U37" s="19">
        <f t="shared" si="8"/>
        <v>-36.237749999999949</v>
      </c>
      <c r="V37" s="19">
        <f t="shared" si="9"/>
        <v>8.4</v>
      </c>
      <c r="W37" s="19">
        <f t="shared" si="10"/>
        <v>440</v>
      </c>
      <c r="X37" s="19">
        <f t="shared" si="11"/>
        <v>-61.05374999999998</v>
      </c>
    </row>
    <row r="38" spans="2:24" x14ac:dyDescent="0.25">
      <c r="B38" s="27"/>
      <c r="I38" s="15">
        <v>2024</v>
      </c>
      <c r="J38" s="15" t="s">
        <v>1</v>
      </c>
      <c r="K38">
        <f t="shared" si="0"/>
        <v>40</v>
      </c>
      <c r="L38">
        <f t="shared" si="1"/>
        <v>16.8</v>
      </c>
      <c r="M38">
        <f t="shared" si="2"/>
        <v>51.55</v>
      </c>
      <c r="N38">
        <f t="shared" si="3"/>
        <v>1.93</v>
      </c>
      <c r="O38">
        <f t="shared" si="4"/>
        <v>83.64</v>
      </c>
      <c r="P38" s="22">
        <f>SUM(L38+M38)*(1+F6)+K38+N38+O38</f>
        <v>228.09499999999997</v>
      </c>
      <c r="Q38" s="17">
        <f t="shared" si="5"/>
        <v>0.1</v>
      </c>
      <c r="R38" s="24">
        <f t="shared" si="6"/>
        <v>250.90449999999998</v>
      </c>
      <c r="S38">
        <f t="shared" si="12"/>
        <v>8</v>
      </c>
      <c r="T38">
        <f t="shared" si="7"/>
        <v>35</v>
      </c>
      <c r="U38">
        <f t="shared" si="8"/>
        <v>29.095500000000015</v>
      </c>
      <c r="V38">
        <f t="shared" si="9"/>
        <v>8.4</v>
      </c>
      <c r="W38">
        <f t="shared" si="10"/>
        <v>440</v>
      </c>
      <c r="X38">
        <f t="shared" si="11"/>
        <v>4.2794999999999845</v>
      </c>
    </row>
    <row r="39" spans="2:24" x14ac:dyDescent="0.25">
      <c r="B39" s="27"/>
      <c r="I39" s="18">
        <v>2024</v>
      </c>
      <c r="J39" s="18" t="s">
        <v>2</v>
      </c>
      <c r="K39" s="19">
        <f t="shared" si="0"/>
        <v>125</v>
      </c>
      <c r="L39" s="19">
        <f t="shared" si="1"/>
        <v>16.8</v>
      </c>
      <c r="M39" s="19">
        <f t="shared" si="2"/>
        <v>51.55</v>
      </c>
      <c r="N39" s="19">
        <f t="shared" si="3"/>
        <v>1.93</v>
      </c>
      <c r="O39" s="19">
        <f t="shared" si="4"/>
        <v>83.64</v>
      </c>
      <c r="P39" s="22">
        <f>SUM(L39+M39)*(1+F6)+K39+N39+O39</f>
        <v>313.09499999999997</v>
      </c>
      <c r="Q39" s="20">
        <f t="shared" si="5"/>
        <v>0.3</v>
      </c>
      <c r="R39" s="24">
        <f t="shared" si="6"/>
        <v>407.02349999999996</v>
      </c>
      <c r="S39" s="19">
        <f t="shared" si="12"/>
        <v>8</v>
      </c>
      <c r="T39" s="19">
        <f t="shared" si="7"/>
        <v>35</v>
      </c>
      <c r="U39" s="19">
        <f t="shared" si="8"/>
        <v>-127.02349999999996</v>
      </c>
      <c r="V39" s="19">
        <f t="shared" si="9"/>
        <v>8.4</v>
      </c>
      <c r="W39" s="19">
        <f t="shared" si="10"/>
        <v>440</v>
      </c>
      <c r="X39" s="19">
        <f t="shared" si="11"/>
        <v>-151.83949999999999</v>
      </c>
    </row>
    <row r="40" spans="2:24" x14ac:dyDescent="0.25">
      <c r="I40" s="15">
        <v>2024</v>
      </c>
      <c r="J40" s="15" t="s">
        <v>3</v>
      </c>
      <c r="K40">
        <f t="shared" si="0"/>
        <v>140</v>
      </c>
      <c r="L40">
        <f t="shared" si="1"/>
        <v>16.8</v>
      </c>
      <c r="M40">
        <f t="shared" si="2"/>
        <v>51.55</v>
      </c>
      <c r="N40">
        <f t="shared" si="3"/>
        <v>1.93</v>
      </c>
      <c r="O40">
        <f t="shared" si="4"/>
        <v>83.64</v>
      </c>
      <c r="P40" s="22">
        <f>SUM(L40+M40)*(1+F6)+K40+N40+O40</f>
        <v>328.09499999999997</v>
      </c>
      <c r="Q40" s="17">
        <f t="shared" si="5"/>
        <v>0.3</v>
      </c>
      <c r="R40" s="24">
        <f t="shared" si="6"/>
        <v>426.52349999999996</v>
      </c>
      <c r="S40">
        <f t="shared" si="12"/>
        <v>8</v>
      </c>
      <c r="T40">
        <f t="shared" si="7"/>
        <v>35</v>
      </c>
      <c r="U40">
        <f t="shared" si="8"/>
        <v>-146.52349999999996</v>
      </c>
      <c r="V40">
        <f t="shared" si="9"/>
        <v>8.4</v>
      </c>
      <c r="W40">
        <f t="shared" si="10"/>
        <v>440</v>
      </c>
      <c r="X40">
        <f t="shared" si="11"/>
        <v>-171.33949999999999</v>
      </c>
    </row>
    <row r="41" spans="2:24" x14ac:dyDescent="0.25">
      <c r="I41" s="18">
        <v>2024</v>
      </c>
      <c r="J41" s="18" t="s">
        <v>4</v>
      </c>
      <c r="K41" s="19">
        <f t="shared" si="0"/>
        <v>60</v>
      </c>
      <c r="L41" s="19">
        <f t="shared" si="1"/>
        <v>16.8</v>
      </c>
      <c r="M41" s="19">
        <f t="shared" si="2"/>
        <v>51.55</v>
      </c>
      <c r="N41" s="19">
        <f t="shared" si="3"/>
        <v>1.93</v>
      </c>
      <c r="O41" s="19">
        <f t="shared" si="4"/>
        <v>83.64</v>
      </c>
      <c r="P41" s="22">
        <f>SUM(L41+M41)*(1+F6)+K41+N41+O41</f>
        <v>248.09499999999997</v>
      </c>
      <c r="Q41" s="20">
        <f t="shared" si="5"/>
        <v>0.2</v>
      </c>
      <c r="R41" s="24">
        <f t="shared" si="6"/>
        <v>297.71399999999994</v>
      </c>
      <c r="S41" s="19">
        <f t="shared" si="12"/>
        <v>8</v>
      </c>
      <c r="T41" s="19">
        <f t="shared" si="7"/>
        <v>35</v>
      </c>
      <c r="U41" s="19">
        <f t="shared" si="8"/>
        <v>-17.713999999999942</v>
      </c>
      <c r="V41" s="19">
        <f t="shared" si="9"/>
        <v>8.4</v>
      </c>
      <c r="W41" s="19">
        <f t="shared" si="10"/>
        <v>440</v>
      </c>
      <c r="X41" s="19">
        <f t="shared" si="11"/>
        <v>-42.529999999999973</v>
      </c>
    </row>
    <row r="42" spans="2:24" x14ac:dyDescent="0.25">
      <c r="I42" s="15">
        <v>2024</v>
      </c>
      <c r="J42" s="15" t="s">
        <v>5</v>
      </c>
      <c r="K42">
        <f t="shared" si="0"/>
        <v>65</v>
      </c>
      <c r="L42">
        <f t="shared" si="1"/>
        <v>16.8</v>
      </c>
      <c r="M42">
        <f t="shared" si="2"/>
        <v>51.55</v>
      </c>
      <c r="N42">
        <f t="shared" si="3"/>
        <v>1.93</v>
      </c>
      <c r="O42">
        <f t="shared" si="4"/>
        <v>83.64</v>
      </c>
      <c r="P42" s="22">
        <f>SUM(L42+M42)*(1+F6)+K42+N42+O42</f>
        <v>253.09499999999997</v>
      </c>
      <c r="Q42" s="17">
        <f t="shared" si="5"/>
        <v>0.25</v>
      </c>
      <c r="R42" s="24">
        <f t="shared" si="6"/>
        <v>316.36874999999998</v>
      </c>
      <c r="S42">
        <f t="shared" si="12"/>
        <v>8</v>
      </c>
      <c r="T42">
        <f t="shared" si="7"/>
        <v>35</v>
      </c>
      <c r="U42">
        <f t="shared" si="8"/>
        <v>-36.368749999999977</v>
      </c>
      <c r="V42">
        <f t="shared" si="9"/>
        <v>8.4</v>
      </c>
      <c r="W42">
        <f t="shared" si="10"/>
        <v>440</v>
      </c>
      <c r="X42">
        <f t="shared" si="11"/>
        <v>-61.184750000000008</v>
      </c>
    </row>
    <row r="43" spans="2:24" x14ac:dyDescent="0.25">
      <c r="I43" s="18">
        <v>2024</v>
      </c>
      <c r="J43" s="18" t="s">
        <v>6</v>
      </c>
      <c r="K43" s="19">
        <f t="shared" si="0"/>
        <v>45</v>
      </c>
      <c r="L43" s="19">
        <f t="shared" si="1"/>
        <v>16.8</v>
      </c>
      <c r="M43" s="19">
        <f t="shared" si="2"/>
        <v>51.55</v>
      </c>
      <c r="N43" s="19">
        <f t="shared" si="3"/>
        <v>1.93</v>
      </c>
      <c r="O43" s="19">
        <f t="shared" si="4"/>
        <v>83.64</v>
      </c>
      <c r="P43" s="22">
        <f>SUM(L43+M43)*(1+F6)+K43+N43+O43</f>
        <v>233.09499999999997</v>
      </c>
      <c r="Q43" s="20">
        <f t="shared" si="5"/>
        <v>0.05</v>
      </c>
      <c r="R43" s="24">
        <f t="shared" si="6"/>
        <v>244.74974999999998</v>
      </c>
      <c r="S43" s="19">
        <f t="shared" si="12"/>
        <v>8</v>
      </c>
      <c r="T43" s="19">
        <f t="shared" si="7"/>
        <v>35</v>
      </c>
      <c r="U43" s="19">
        <f t="shared" si="8"/>
        <v>35.250250000000023</v>
      </c>
      <c r="V43" s="19">
        <f t="shared" si="9"/>
        <v>8.4</v>
      </c>
      <c r="W43" s="19">
        <f t="shared" si="10"/>
        <v>440</v>
      </c>
      <c r="X43" s="19">
        <f t="shared" si="11"/>
        <v>10.434249999999992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I19" workbookViewId="0">
      <selection activeCell="V23" sqref="V23"/>
    </sheetView>
  </sheetViews>
  <sheetFormatPr defaultRowHeight="15" x14ac:dyDescent="0.25"/>
  <cols>
    <col min="1" max="1" width="17.42578125" customWidth="1"/>
    <col min="2" max="2" width="12.140625" customWidth="1"/>
    <col min="3" max="3" width="13.85546875" customWidth="1"/>
    <col min="4" max="4" width="14.140625" customWidth="1"/>
    <col min="5" max="5" width="13.7109375" customWidth="1"/>
    <col min="6" max="6" width="13" customWidth="1"/>
    <col min="7" max="7" width="11.140625" customWidth="1"/>
    <col min="8" max="8" width="10.42578125" customWidth="1"/>
    <col min="9" max="9" width="9.28515625" customWidth="1"/>
    <col min="10" max="10" width="10.85546875" customWidth="1"/>
    <col min="11" max="11" width="10.7109375" customWidth="1"/>
    <col min="12" max="12" width="10.42578125" customWidth="1"/>
  </cols>
  <sheetData>
    <row r="1" spans="1:7" ht="54.75" customHeight="1" x14ac:dyDescent="0.25"/>
    <row r="2" spans="1:7" x14ac:dyDescent="0.25">
      <c r="B2" s="27">
        <v>2019</v>
      </c>
      <c r="C2" s="27">
        <v>2020</v>
      </c>
      <c r="D2" s="27">
        <v>2021</v>
      </c>
      <c r="E2" s="27">
        <v>2022</v>
      </c>
      <c r="F2" s="27">
        <v>2023</v>
      </c>
      <c r="G2" s="27">
        <v>2024</v>
      </c>
    </row>
    <row r="3" spans="1:7" x14ac:dyDescent="0.25">
      <c r="A3" s="25" t="s">
        <v>0</v>
      </c>
      <c r="B3">
        <f>SUMIFS('Input Irrigation Gross Return'!$U$2:$U$43,'Input Irrigation Gross Return'!$I$2:$I$43,Graph!B$2,'Input Irrigation Gross Return'!$J$2:$J$43,Graph!$A3)</f>
        <v>39.60450000000003</v>
      </c>
      <c r="C3">
        <f>SUMIFS('Input Irrigation Gross Return'!$U$2:$U$43,'Input Irrigation Gross Return'!$I$2:$I$43,Graph!C$2,'Input Irrigation Gross Return'!$J$2:$J$43,Graph!$A3)</f>
        <v>29.251499999999993</v>
      </c>
      <c r="D3">
        <f>SUMIFS('Input Irrigation Gross Return'!$U$2:$U$43,'Input Irrigation Gross Return'!$I$2:$I$43,Graph!D$2,'Input Irrigation Gross Return'!$J$2:$J$43,Graph!$A3)</f>
        <v>12.350662499999999</v>
      </c>
      <c r="E3">
        <f>SUMIFS('Input Irrigation Gross Return'!$U$2:$U$43,'Input Irrigation Gross Return'!$I$2:$I$43,Graph!E$2,'Input Irrigation Gross Return'!$J$2:$J$43,Graph!$A3)</f>
        <v>-5.0325428749999901</v>
      </c>
      <c r="F3">
        <f>SUMIFS('Input Irrigation Gross Return'!$U$2:$U$43,'Input Irrigation Gross Return'!$I$2:$I$43,Graph!F$2,'Input Irrigation Gross Return'!$J$2:$J$43,Graph!$A3)</f>
        <v>-23.522616733749999</v>
      </c>
      <c r="G3">
        <f>SUMIFS('Input Irrigation Gross Return'!$U$2:$U$43,'Input Irrigation Gross Return'!$I$2:$I$43,Graph!G$2,'Input Irrigation Gross Return'!$J$2:$J$43,Graph!$A3)</f>
        <v>-36.237749999999949</v>
      </c>
    </row>
    <row r="4" spans="1:7" x14ac:dyDescent="0.25">
      <c r="A4" s="26" t="s">
        <v>1</v>
      </c>
      <c r="B4">
        <f>SUMIFS('Input Irrigation Gross Return'!$U$2:$U$43,'Input Irrigation Gross Return'!$I$2:$I$43,Graph!B$2,'Input Irrigation Gross Return'!$J$2:$J$43,Graph!$A4)</f>
        <v>86.631</v>
      </c>
      <c r="C4">
        <f>SUMIFS('Input Irrigation Gross Return'!$U$2:$U$43,'Input Irrigation Gross Return'!$I$2:$I$43,Graph!C$2,'Input Irrigation Gross Return'!$J$2:$J$43,Graph!$A4)</f>
        <v>78.776999999999987</v>
      </c>
      <c r="D4">
        <f>SUMIFS('Input Irrigation Gross Return'!$U$2:$U$43,'Input Irrigation Gross Return'!$I$2:$I$43,Graph!D$2,'Input Irrigation Gross Return'!$J$2:$J$43,Graph!$A4)</f>
        <v>65.955674999999957</v>
      </c>
      <c r="E4">
        <f>SUMIFS('Input Irrigation Gross Return'!$U$2:$U$43,'Input Irrigation Gross Return'!$I$2:$I$43,Graph!E$2,'Input Irrigation Gross Return'!$J$2:$J$43,Graph!$A4)</f>
        <v>52.768415750000003</v>
      </c>
      <c r="F4">
        <f>SUMIFS('Input Irrigation Gross Return'!$U$2:$U$43,'Input Irrigation Gross Return'!$I$2:$I$43,Graph!F$2,'Input Irrigation Gross Return'!$J$2:$J$43,Graph!$A4)</f>
        <v>38.741463167499973</v>
      </c>
      <c r="G4">
        <f>SUMIFS('Input Irrigation Gross Return'!$U$2:$U$43,'Input Irrigation Gross Return'!$I$2:$I$43,Graph!G$2,'Input Irrigation Gross Return'!$J$2:$J$43,Graph!$A4)</f>
        <v>29.095500000000015</v>
      </c>
    </row>
    <row r="5" spans="1:7" x14ac:dyDescent="0.25">
      <c r="A5" s="25" t="s">
        <v>2</v>
      </c>
      <c r="B5">
        <f>SUMIFS('Input Irrigation Gross Return'!$U$2:$U$43,'Input Irrigation Gross Return'!$I$2:$I$43,Graph!B$2,'Input Irrigation Gross Return'!$J$2:$J$43,Graph!$A5)</f>
        <v>-59.026999999999987</v>
      </c>
      <c r="C5">
        <f>SUMIFS('Input Irrigation Gross Return'!$U$2:$U$43,'Input Irrigation Gross Return'!$I$2:$I$43,Graph!C$2,'Input Irrigation Gross Return'!$J$2:$J$43,Graph!$A5)</f>
        <v>-68.309000000000026</v>
      </c>
      <c r="D5">
        <f>SUMIFS('Input Irrigation Gross Return'!$U$2:$U$43,'Input Irrigation Gross Return'!$I$2:$I$43,Graph!D$2,'Input Irrigation Gross Return'!$J$2:$J$43,Graph!$A5)</f>
        <v>-83.461475000000064</v>
      </c>
      <c r="E5">
        <f>SUMIFS('Input Irrigation Gross Return'!$U$2:$U$43,'Input Irrigation Gross Return'!$I$2:$I$43,Graph!E$2,'Input Irrigation Gross Return'!$J$2:$J$43,Graph!$A5)</f>
        <v>-99.046417749999989</v>
      </c>
      <c r="F5">
        <f>SUMIFS('Input Irrigation Gross Return'!$U$2:$U$43,'Input Irrigation Gross Return'!$I$2:$I$43,Graph!F$2,'Input Irrigation Gross Return'!$J$2:$J$43,Graph!$A5)</f>
        <v>-115.6237253475</v>
      </c>
      <c r="G5">
        <f>SUMIFS('Input Irrigation Gross Return'!$U$2:$U$43,'Input Irrigation Gross Return'!$I$2:$I$43,Graph!G$2,'Input Irrigation Gross Return'!$J$2:$J$43,Graph!$A5)</f>
        <v>-127.02349999999996</v>
      </c>
    </row>
    <row r="6" spans="1:7" x14ac:dyDescent="0.25">
      <c r="A6" s="26" t="s">
        <v>3</v>
      </c>
      <c r="B6">
        <f>SUMIFS('Input Irrigation Gross Return'!$U$2:$U$43,'Input Irrigation Gross Return'!$I$2:$I$43,Graph!B$2,'Input Irrigation Gross Return'!$J$2:$J$43,Graph!$A6)</f>
        <v>-78.526999999999987</v>
      </c>
      <c r="C6">
        <f>SUMIFS('Input Irrigation Gross Return'!$U$2:$U$43,'Input Irrigation Gross Return'!$I$2:$I$43,Graph!C$2,'Input Irrigation Gross Return'!$J$2:$J$43,Graph!$A6)</f>
        <v>-87.809000000000026</v>
      </c>
      <c r="D6">
        <f>SUMIFS('Input Irrigation Gross Return'!$U$2:$U$43,'Input Irrigation Gross Return'!$I$2:$I$43,Graph!D$2,'Input Irrigation Gross Return'!$J$2:$J$43,Graph!$A6)</f>
        <v>-102.96147500000006</v>
      </c>
      <c r="E6">
        <f>SUMIFS('Input Irrigation Gross Return'!$U$2:$U$43,'Input Irrigation Gross Return'!$I$2:$I$43,Graph!E$2,'Input Irrigation Gross Return'!$J$2:$J$43,Graph!$A6)</f>
        <v>-118.54641774999999</v>
      </c>
      <c r="F6">
        <f>SUMIFS('Input Irrigation Gross Return'!$U$2:$U$43,'Input Irrigation Gross Return'!$I$2:$I$43,Graph!F$2,'Input Irrigation Gross Return'!$J$2:$J$43,Graph!$A6)</f>
        <v>-135.1237253475</v>
      </c>
      <c r="G6">
        <f>SUMIFS('Input Irrigation Gross Return'!$U$2:$U$43,'Input Irrigation Gross Return'!$I$2:$I$43,Graph!G$2,'Input Irrigation Gross Return'!$J$2:$J$43,Graph!$A6)</f>
        <v>-146.52349999999996</v>
      </c>
    </row>
    <row r="7" spans="1:7" x14ac:dyDescent="0.25">
      <c r="A7" s="25" t="s">
        <v>4</v>
      </c>
      <c r="B7">
        <f>SUMIFS('Input Irrigation Gross Return'!$U$2:$U$43,'Input Irrigation Gross Return'!$I$2:$I$43,Graph!B$2,'Input Irrigation Gross Return'!$J$2:$J$43,Graph!$A7)</f>
        <v>45.052000000000021</v>
      </c>
      <c r="C7">
        <f>SUMIFS('Input Irrigation Gross Return'!$U$2:$U$43,'Input Irrigation Gross Return'!$I$2:$I$43,Graph!C$2,'Input Irrigation Gross Return'!$J$2:$J$43,Graph!$A7)</f>
        <v>36.484000000000009</v>
      </c>
      <c r="D7">
        <f>SUMIFS('Input Irrigation Gross Return'!$U$2:$U$43,'Input Irrigation Gross Return'!$I$2:$I$43,Graph!D$2,'Input Irrigation Gross Return'!$J$2:$J$43,Graph!$A7)</f>
        <v>22.497099999999989</v>
      </c>
      <c r="E7">
        <f>SUMIFS('Input Irrigation Gross Return'!$U$2:$U$43,'Input Irrigation Gross Return'!$I$2:$I$43,Graph!E$2,'Input Irrigation Gross Return'!$J$2:$J$43,Graph!$A7)</f>
        <v>8.1109990000000494</v>
      </c>
      <c r="F7">
        <f>SUMIFS('Input Irrigation Gross Return'!$U$2:$U$43,'Input Irrigation Gross Return'!$I$2:$I$43,Graph!F$2,'Input Irrigation Gross Return'!$J$2:$J$43,Graph!$A7)</f>
        <v>-7.1911310899999989</v>
      </c>
      <c r="G7">
        <f>SUMIFS('Input Irrigation Gross Return'!$U$2:$U$43,'Input Irrigation Gross Return'!$I$2:$I$43,Graph!G$2,'Input Irrigation Gross Return'!$J$2:$J$43,Graph!$A7)</f>
        <v>-17.713999999999942</v>
      </c>
    </row>
    <row r="8" spans="1:7" x14ac:dyDescent="0.25">
      <c r="A8" s="26" t="s">
        <v>5</v>
      </c>
      <c r="B8">
        <f>SUMIFS('Input Irrigation Gross Return'!$U$2:$U$43,'Input Irrigation Gross Return'!$I$2:$I$43,Graph!B$2,'Input Irrigation Gross Return'!$J$2:$J$43,Graph!$A8)</f>
        <v>29.012500000000017</v>
      </c>
      <c r="C8">
        <f>SUMIFS('Input Irrigation Gross Return'!$U$2:$U$43,'Input Irrigation Gross Return'!$I$2:$I$43,Graph!C$2,'Input Irrigation Gross Return'!$J$2:$J$43,Graph!$A8)</f>
        <v>20.087499999999977</v>
      </c>
      <c r="D8">
        <f>SUMIFS('Input Irrigation Gross Return'!$U$2:$U$43,'Input Irrigation Gross Return'!$I$2:$I$43,Graph!D$2,'Input Irrigation Gross Return'!$J$2:$J$43,Graph!$A8)</f>
        <v>5.5178124999999909</v>
      </c>
      <c r="E8">
        <f>SUMIFS('Input Irrigation Gross Return'!$U$2:$U$43,'Input Irrigation Gross Return'!$I$2:$I$43,Graph!E$2,'Input Irrigation Gross Return'!$J$2:$J$43,Graph!$A8)</f>
        <v>-9.4677093749999699</v>
      </c>
      <c r="F8">
        <f>SUMIFS('Input Irrigation Gross Return'!$U$2:$U$43,'Input Irrigation Gross Return'!$I$2:$I$43,Graph!F$2,'Input Irrigation Gross Return'!$J$2:$J$43,Graph!$A8)</f>
        <v>-25.407428218749999</v>
      </c>
      <c r="G8">
        <f>SUMIFS('Input Irrigation Gross Return'!$U$2:$U$43,'Input Irrigation Gross Return'!$I$2:$I$43,Graph!G$2,'Input Irrigation Gross Return'!$J$2:$J$43,Graph!$A8)</f>
        <v>-36.368749999999977</v>
      </c>
    </row>
    <row r="9" spans="1:7" x14ac:dyDescent="0.25">
      <c r="A9" s="25" t="s">
        <v>6</v>
      </c>
      <c r="B9">
        <f>SUMIFS('Input Irrigation Gross Return'!$U$2:$U$43,'Input Irrigation Gross Return'!$I$2:$I$43,Graph!B$2,'Input Irrigation Gross Return'!$J$2:$J$43,Graph!$A9)</f>
        <v>90.170500000000004</v>
      </c>
      <c r="C9">
        <f>SUMIFS('Input Irrigation Gross Return'!$U$2:$U$43,'Input Irrigation Gross Return'!$I$2:$I$43,Graph!C$2,'Input Irrigation Gross Return'!$J$2:$J$43,Graph!$A9)</f>
        <v>82.67349999999999</v>
      </c>
      <c r="D9">
        <f>SUMIFS('Input Irrigation Gross Return'!$U$2:$U$43,'Input Irrigation Gross Return'!$I$2:$I$43,Graph!D$2,'Input Irrigation Gross Return'!$J$2:$J$43,Graph!$A9)</f>
        <v>70.434962499999983</v>
      </c>
      <c r="E9">
        <f>SUMIFS('Input Irrigation Gross Return'!$U$2:$U$43,'Input Irrigation Gross Return'!$I$2:$I$43,Graph!E$2,'Input Irrigation Gross Return'!$J$2:$J$43,Graph!$A9)</f>
        <v>57.847124124999993</v>
      </c>
      <c r="F9">
        <f>SUMIFS('Input Irrigation Gross Return'!$U$2:$U$43,'Input Irrigation Gross Return'!$I$2:$I$43,Graph!F$2,'Input Irrigation Gross Return'!$J$2:$J$43,Graph!$A9)</f>
        <v>44.457760296250001</v>
      </c>
      <c r="G9">
        <f>SUMIFS('Input Irrigation Gross Return'!$U$2:$U$43,'Input Irrigation Gross Return'!$I$2:$I$43,Graph!G$2,'Input Irrigation Gross Return'!$J$2:$J$43,Graph!$A9)</f>
        <v>35.250250000000023</v>
      </c>
    </row>
    <row r="13" spans="1:7" x14ac:dyDescent="0.25">
      <c r="A13" t="s">
        <v>34</v>
      </c>
      <c r="B13" s="27">
        <v>2019</v>
      </c>
      <c r="C13" s="27">
        <v>2020</v>
      </c>
      <c r="D13" s="27">
        <v>2021</v>
      </c>
      <c r="E13" s="27">
        <v>2022</v>
      </c>
      <c r="F13" s="27">
        <v>2023</v>
      </c>
      <c r="G13" s="27">
        <v>2024</v>
      </c>
    </row>
    <row r="14" spans="1:7" x14ac:dyDescent="0.25">
      <c r="A14" s="25" t="s">
        <v>0</v>
      </c>
      <c r="B14">
        <f>SUMIFS('Input Irrigation Gross Return'!$X$2:$X$43,'Input Irrigation Gross Return'!$I$2:$I$43,Graph!B$13,'Input Irrigation Gross Return'!$J$2:$J$43,Graph!$A14)</f>
        <v>14.788499999999999</v>
      </c>
      <c r="C14">
        <f>SUMIFS('Input Irrigation Gross Return'!$X$2:$X$43,'Input Irrigation Gross Return'!$I$2:$I$43,Graph!C$13,'Input Irrigation Gross Return'!$J$2:$J$43,Graph!$A14)</f>
        <v>4.435499999999962</v>
      </c>
      <c r="D14">
        <f>SUMIFS('Input Irrigation Gross Return'!$X$2:$X$43,'Input Irrigation Gross Return'!$I$2:$I$43,Graph!D$13,'Input Irrigation Gross Return'!$J$2:$J$43,Graph!$A14)</f>
        <v>-12.465337500000032</v>
      </c>
      <c r="E14">
        <f>SUMIFS('Input Irrigation Gross Return'!$X$2:$X$43,'Input Irrigation Gross Return'!$I$2:$I$43,Graph!E$13,'Input Irrigation Gross Return'!$J$2:$J$43,Graph!$A14)</f>
        <v>-29.848542875000021</v>
      </c>
      <c r="F14">
        <f>SUMIFS('Input Irrigation Gross Return'!$X$2:$X$43,'Input Irrigation Gross Return'!$I$2:$I$43,Graph!F$13,'Input Irrigation Gross Return'!$J$2:$J$43,Graph!$A14)</f>
        <v>-48.33861673375003</v>
      </c>
      <c r="G14">
        <f>SUMIFS('Input Irrigation Gross Return'!$X$2:$X$43,'Input Irrigation Gross Return'!$I$2:$I$43,Graph!G$13,'Input Irrigation Gross Return'!$J$2:$J$43,Graph!$A14)</f>
        <v>-61.05374999999998</v>
      </c>
    </row>
    <row r="15" spans="1:7" ht="30.75" customHeight="1" x14ac:dyDescent="0.25">
      <c r="A15" s="26" t="s">
        <v>1</v>
      </c>
      <c r="B15">
        <f>SUMIFS('Input Irrigation Gross Return'!$X$2:$X$43,'Input Irrigation Gross Return'!$I$2:$I$43,Graph!B$13,'Input Irrigation Gross Return'!$J$2:$J$43,Graph!$A15)</f>
        <v>61.814999999999969</v>
      </c>
      <c r="C15">
        <f>SUMIFS('Input Irrigation Gross Return'!$X$2:$X$43,'Input Irrigation Gross Return'!$I$2:$I$43,Graph!C$13,'Input Irrigation Gross Return'!$J$2:$J$43,Graph!$A15)</f>
        <v>53.960999999999956</v>
      </c>
      <c r="D15">
        <f>SUMIFS('Input Irrigation Gross Return'!$X$2:$X$43,'Input Irrigation Gross Return'!$I$2:$I$43,Graph!D$13,'Input Irrigation Gross Return'!$J$2:$J$43,Graph!$A15)</f>
        <v>41.139674999999926</v>
      </c>
      <c r="E15">
        <f>SUMIFS('Input Irrigation Gross Return'!$X$2:$X$43,'Input Irrigation Gross Return'!$I$2:$I$43,Graph!E$13,'Input Irrigation Gross Return'!$J$2:$J$43,Graph!$A15)</f>
        <v>27.952415749999972</v>
      </c>
      <c r="F15">
        <f>SUMIFS('Input Irrigation Gross Return'!$X$2:$X$43,'Input Irrigation Gross Return'!$I$2:$I$43,Graph!F$13,'Input Irrigation Gross Return'!$J$2:$J$43,Graph!$A15)</f>
        <v>13.925463167499942</v>
      </c>
      <c r="G15">
        <f>SUMIFS('Input Irrigation Gross Return'!$X$2:$X$43,'Input Irrigation Gross Return'!$I$2:$I$43,Graph!G$13,'Input Irrigation Gross Return'!$J$2:$J$43,Graph!$A15)</f>
        <v>4.2794999999999845</v>
      </c>
    </row>
    <row r="16" spans="1:7" x14ac:dyDescent="0.25">
      <c r="A16" s="25" t="s">
        <v>2</v>
      </c>
      <c r="B16">
        <f>SUMIFS('Input Irrigation Gross Return'!$X$2:$X$43,'Input Irrigation Gross Return'!$I$2:$I$43,Graph!B$13,'Input Irrigation Gross Return'!$J$2:$J$43,Graph!$A16)</f>
        <v>-83.843000000000018</v>
      </c>
      <c r="C16">
        <f>SUMIFS('Input Irrigation Gross Return'!$X$2:$X$43,'Input Irrigation Gross Return'!$I$2:$I$43,Graph!C$13,'Input Irrigation Gross Return'!$J$2:$J$43,Graph!$A16)</f>
        <v>-93.125000000000057</v>
      </c>
      <c r="D16">
        <f>SUMIFS('Input Irrigation Gross Return'!$X$2:$X$43,'Input Irrigation Gross Return'!$I$2:$I$43,Graph!D$13,'Input Irrigation Gross Return'!$J$2:$J$43,Graph!$A16)</f>
        <v>-108.27747500000009</v>
      </c>
      <c r="E16">
        <f>SUMIFS('Input Irrigation Gross Return'!$X$2:$X$43,'Input Irrigation Gross Return'!$I$2:$I$43,Graph!E$13,'Input Irrigation Gross Return'!$J$2:$J$43,Graph!$A16)</f>
        <v>-123.86241775000002</v>
      </c>
      <c r="F16">
        <f>SUMIFS('Input Irrigation Gross Return'!$X$2:$X$43,'Input Irrigation Gross Return'!$I$2:$I$43,Graph!F$13,'Input Irrigation Gross Return'!$J$2:$J$43,Graph!$A16)</f>
        <v>-140.43972534750003</v>
      </c>
      <c r="G16">
        <f>SUMIFS('Input Irrigation Gross Return'!$X$2:$X$43,'Input Irrigation Gross Return'!$I$2:$I$43,Graph!G$13,'Input Irrigation Gross Return'!$J$2:$J$43,Graph!$A16)</f>
        <v>-151.83949999999999</v>
      </c>
    </row>
    <row r="17" spans="1:7" x14ac:dyDescent="0.25">
      <c r="A17" s="26" t="s">
        <v>3</v>
      </c>
      <c r="B17">
        <f>SUMIFS('Input Irrigation Gross Return'!$X$2:$X$43,'Input Irrigation Gross Return'!$I$2:$I$43,Graph!B$13,'Input Irrigation Gross Return'!$J$2:$J$43,Graph!$A17)</f>
        <v>-103.34300000000002</v>
      </c>
      <c r="C17">
        <f>SUMIFS('Input Irrigation Gross Return'!$X$2:$X$43,'Input Irrigation Gross Return'!$I$2:$I$43,Graph!C$13,'Input Irrigation Gross Return'!$J$2:$J$43,Graph!$A17)</f>
        <v>-112.62500000000006</v>
      </c>
      <c r="D17">
        <f>SUMIFS('Input Irrigation Gross Return'!$X$2:$X$43,'Input Irrigation Gross Return'!$I$2:$I$43,Graph!D$13,'Input Irrigation Gross Return'!$J$2:$J$43,Graph!$A17)</f>
        <v>-127.77747500000009</v>
      </c>
      <c r="E17">
        <f>SUMIFS('Input Irrigation Gross Return'!$X$2:$X$43,'Input Irrigation Gross Return'!$I$2:$I$43,Graph!E$13,'Input Irrigation Gross Return'!$J$2:$J$43,Graph!$A17)</f>
        <v>-143.36241775000002</v>
      </c>
      <c r="F17">
        <f>SUMIFS('Input Irrigation Gross Return'!$X$2:$X$43,'Input Irrigation Gross Return'!$I$2:$I$43,Graph!F$13,'Input Irrigation Gross Return'!$J$2:$J$43,Graph!$A17)</f>
        <v>-159.93972534750003</v>
      </c>
      <c r="G17">
        <f>SUMIFS('Input Irrigation Gross Return'!$X$2:$X$43,'Input Irrigation Gross Return'!$I$2:$I$43,Graph!G$13,'Input Irrigation Gross Return'!$J$2:$J$43,Graph!$A17)</f>
        <v>-171.33949999999999</v>
      </c>
    </row>
    <row r="18" spans="1:7" x14ac:dyDescent="0.25">
      <c r="A18" s="25" t="s">
        <v>4</v>
      </c>
      <c r="B18">
        <f>SUMIFS('Input Irrigation Gross Return'!$X$2:$X$43,'Input Irrigation Gross Return'!$I$2:$I$43,Graph!B$13,'Input Irrigation Gross Return'!$J$2:$J$43,Graph!$A18)</f>
        <v>20.23599999999999</v>
      </c>
      <c r="C18">
        <f>SUMIFS('Input Irrigation Gross Return'!$X$2:$X$43,'Input Irrigation Gross Return'!$I$2:$I$43,Graph!C$13,'Input Irrigation Gross Return'!$J$2:$J$43,Graph!$A18)</f>
        <v>11.667999999999978</v>
      </c>
      <c r="D18">
        <f>SUMIFS('Input Irrigation Gross Return'!$X$2:$X$43,'Input Irrigation Gross Return'!$I$2:$I$43,Graph!D$13,'Input Irrigation Gross Return'!$J$2:$J$43,Graph!$A18)</f>
        <v>-2.3189000000000419</v>
      </c>
      <c r="E18">
        <f>SUMIFS('Input Irrigation Gross Return'!$X$2:$X$43,'Input Irrigation Gross Return'!$I$2:$I$43,Graph!E$13,'Input Irrigation Gross Return'!$J$2:$J$43,Graph!$A18)</f>
        <v>-16.705000999999982</v>
      </c>
      <c r="F18">
        <f>SUMIFS('Input Irrigation Gross Return'!$X$2:$X$43,'Input Irrigation Gross Return'!$I$2:$I$43,Graph!F$13,'Input Irrigation Gross Return'!$J$2:$J$43,Graph!$A18)</f>
        <v>-32.00713109000003</v>
      </c>
      <c r="G18">
        <f>SUMIFS('Input Irrigation Gross Return'!$X$2:$X$43,'Input Irrigation Gross Return'!$I$2:$I$43,Graph!G$13,'Input Irrigation Gross Return'!$J$2:$J$43,Graph!$A18)</f>
        <v>-42.529999999999973</v>
      </c>
    </row>
    <row r="19" spans="1:7" x14ac:dyDescent="0.25">
      <c r="A19" s="26" t="s">
        <v>5</v>
      </c>
      <c r="B19">
        <f>SUMIFS('Input Irrigation Gross Return'!$X$2:$X$43,'Input Irrigation Gross Return'!$I$2:$I$43,Graph!B$13,'Input Irrigation Gross Return'!$J$2:$J$43,Graph!$A19)</f>
        <v>4.1964999999999861</v>
      </c>
      <c r="C19">
        <f>SUMIFS('Input Irrigation Gross Return'!$X$2:$X$43,'Input Irrigation Gross Return'!$I$2:$I$43,Graph!C$13,'Input Irrigation Gross Return'!$J$2:$J$43,Graph!$A19)</f>
        <v>-4.7285000000000537</v>
      </c>
      <c r="D19">
        <f>SUMIFS('Input Irrigation Gross Return'!$X$2:$X$43,'Input Irrigation Gross Return'!$I$2:$I$43,Graph!D$13,'Input Irrigation Gross Return'!$J$2:$J$43,Graph!$A19)</f>
        <v>-19.29818750000004</v>
      </c>
      <c r="E19">
        <f>SUMIFS('Input Irrigation Gross Return'!$X$2:$X$43,'Input Irrigation Gross Return'!$I$2:$I$43,Graph!E$13,'Input Irrigation Gross Return'!$J$2:$J$43,Graph!$A19)</f>
        <v>-34.283709375000001</v>
      </c>
      <c r="F19">
        <f>SUMIFS('Input Irrigation Gross Return'!$X$2:$X$43,'Input Irrigation Gross Return'!$I$2:$I$43,Graph!F$13,'Input Irrigation Gross Return'!$J$2:$J$43,Graph!$A19)</f>
        <v>-50.22342821875003</v>
      </c>
      <c r="G19">
        <f>SUMIFS('Input Irrigation Gross Return'!$X$2:$X$43,'Input Irrigation Gross Return'!$I$2:$I$43,Graph!G$13,'Input Irrigation Gross Return'!$J$2:$J$43,Graph!$A19)</f>
        <v>-61.184750000000008</v>
      </c>
    </row>
    <row r="20" spans="1:7" x14ac:dyDescent="0.25">
      <c r="A20" s="25" t="s">
        <v>6</v>
      </c>
      <c r="B20">
        <f>SUMIFS('Input Irrigation Gross Return'!$X$2:$X$43,'Input Irrigation Gross Return'!$I$2:$I$43,Graph!B$13,'Input Irrigation Gross Return'!$J$2:$J$43,Graph!$A20)</f>
        <v>65.354499999999973</v>
      </c>
      <c r="C20">
        <f>SUMIFS('Input Irrigation Gross Return'!$X$2:$X$43,'Input Irrigation Gross Return'!$I$2:$I$43,Graph!C$13,'Input Irrigation Gross Return'!$J$2:$J$43,Graph!$A20)</f>
        <v>57.857499999999959</v>
      </c>
      <c r="D20">
        <f>SUMIFS('Input Irrigation Gross Return'!$X$2:$X$43,'Input Irrigation Gross Return'!$I$2:$I$43,Graph!D$13,'Input Irrigation Gross Return'!$J$2:$J$43,Graph!$A20)</f>
        <v>45.618962499999952</v>
      </c>
      <c r="E20">
        <f>SUMIFS('Input Irrigation Gross Return'!$X$2:$X$43,'Input Irrigation Gross Return'!$I$2:$I$43,Graph!E$13,'Input Irrigation Gross Return'!$J$2:$J$43,Graph!$A20)</f>
        <v>33.031124124999963</v>
      </c>
      <c r="F20">
        <f>SUMIFS('Input Irrigation Gross Return'!$X$2:$X$43,'Input Irrigation Gross Return'!$I$2:$I$43,Graph!F$13,'Input Irrigation Gross Return'!$J$2:$J$43,Graph!$A20)</f>
        <v>19.64176029624997</v>
      </c>
      <c r="G20">
        <f>SUMIFS('Input Irrigation Gross Return'!$X$2:$X$43,'Input Irrigation Gross Return'!$I$2:$I$43,Graph!G$13,'Input Irrigation Gross Return'!$J$2:$J$43,Graph!$A20)</f>
        <v>10.434249999999992</v>
      </c>
    </row>
    <row r="24" spans="1:7" x14ac:dyDescent="0.25">
      <c r="A24" t="s">
        <v>35</v>
      </c>
      <c r="B24" s="27">
        <v>2019</v>
      </c>
      <c r="C24" s="27">
        <v>2020</v>
      </c>
      <c r="D24" s="27">
        <v>2021</v>
      </c>
      <c r="E24" s="27">
        <v>2022</v>
      </c>
      <c r="F24" s="27">
        <v>2023</v>
      </c>
      <c r="G24" s="27">
        <v>2024</v>
      </c>
    </row>
    <row r="25" spans="1:7" x14ac:dyDescent="0.25">
      <c r="A25" s="25" t="s">
        <v>0</v>
      </c>
      <c r="B25">
        <f>SUMIFS('Input Irrigation Gross Return'!$P$2:$P$43,'Input Irrigation Gross Return'!$I$2:$I$43,Graph!B$13,'Input Irrigation Gross Return'!$J$2:$J$43,Graph!$A25)</f>
        <v>165.79</v>
      </c>
      <c r="C25">
        <f>SUMIFS('Input Irrigation Gross Return'!$P$2:$P$43,'Input Irrigation Gross Return'!$I$2:$I$43,Graph!C$13,'Input Irrigation Gross Return'!$J$2:$J$43,Graph!$A25)</f>
        <v>172.93</v>
      </c>
      <c r="D25">
        <f>SUMIFS('Input Irrigation Gross Return'!$P$2:$P$43,'Input Irrigation Gross Return'!$I$2:$I$43,Graph!D$13,'Input Irrigation Gross Return'!$J$2:$J$43,Graph!$A25)</f>
        <v>184.58575000000002</v>
      </c>
      <c r="E25">
        <f>SUMIFS('Input Irrigation Gross Return'!$P$2:$P$43,'Input Irrigation Gross Return'!$I$2:$I$43,Graph!E$13,'Input Irrigation Gross Return'!$J$2:$J$43,Graph!$A25)</f>
        <v>196.57416750000002</v>
      </c>
      <c r="F25">
        <f>SUMIFS('Input Irrigation Gross Return'!$P$2:$P$43,'Input Irrigation Gross Return'!$I$2:$I$43,Graph!F$13,'Input Irrigation Gross Return'!$J$2:$J$43,Graph!$A25)</f>
        <v>209.325942575</v>
      </c>
      <c r="G25">
        <f>SUMIFS('Input Irrigation Gross Return'!$P$2:$P$43,'Input Irrigation Gross Return'!$I$2:$I$43,Graph!G$13,'Input Irrigation Gross Return'!$J$2:$J$43,Graph!$A25)</f>
        <v>218.09499999999997</v>
      </c>
    </row>
    <row r="26" spans="1:7" x14ac:dyDescent="0.25">
      <c r="A26" s="26" t="s">
        <v>1</v>
      </c>
      <c r="B26">
        <f>SUMIFS('Input Irrigation Gross Return'!$P$2:$P$43,'Input Irrigation Gross Return'!$I$2:$I$43,Graph!B$13,'Input Irrigation Gross Return'!$J$2:$J$43,Graph!$A26)</f>
        <v>175.79</v>
      </c>
      <c r="C26">
        <f>SUMIFS('Input Irrigation Gross Return'!$P$2:$P$43,'Input Irrigation Gross Return'!$I$2:$I$43,Graph!C$13,'Input Irrigation Gross Return'!$J$2:$J$43,Graph!$A26)</f>
        <v>182.93</v>
      </c>
      <c r="D26">
        <f>SUMIFS('Input Irrigation Gross Return'!$P$2:$P$43,'Input Irrigation Gross Return'!$I$2:$I$43,Graph!D$13,'Input Irrigation Gross Return'!$J$2:$J$43,Graph!$A26)</f>
        <v>194.58575000000002</v>
      </c>
      <c r="E26">
        <f>SUMIFS('Input Irrigation Gross Return'!$P$2:$P$43,'Input Irrigation Gross Return'!$I$2:$I$43,Graph!E$13,'Input Irrigation Gross Return'!$J$2:$J$43,Graph!$A26)</f>
        <v>206.57416749999999</v>
      </c>
      <c r="F26">
        <f>SUMIFS('Input Irrigation Gross Return'!$P$2:$P$43,'Input Irrigation Gross Return'!$I$2:$I$43,Graph!F$13,'Input Irrigation Gross Return'!$J$2:$J$43,Graph!$A26)</f>
        <v>219.325942575</v>
      </c>
      <c r="G26">
        <f>SUMIFS('Input Irrigation Gross Return'!$P$2:$P$43,'Input Irrigation Gross Return'!$I$2:$I$43,Graph!G$13,'Input Irrigation Gross Return'!$J$2:$J$43,Graph!$A26)</f>
        <v>228.09499999999997</v>
      </c>
    </row>
    <row r="27" spans="1:7" x14ac:dyDescent="0.25">
      <c r="A27" s="25" t="s">
        <v>2</v>
      </c>
      <c r="B27">
        <f>SUMIFS('Input Irrigation Gross Return'!$P$2:$P$43,'Input Irrigation Gross Return'!$I$2:$I$43,Graph!B$13,'Input Irrigation Gross Return'!$J$2:$J$43,Graph!$A27)</f>
        <v>260.78999999999996</v>
      </c>
      <c r="C27">
        <f>SUMIFS('Input Irrigation Gross Return'!$P$2:$P$43,'Input Irrigation Gross Return'!$I$2:$I$43,Graph!C$13,'Input Irrigation Gross Return'!$J$2:$J$43,Graph!$A27)</f>
        <v>267.93</v>
      </c>
      <c r="D27">
        <f>SUMIFS('Input Irrigation Gross Return'!$P$2:$P$43,'Input Irrigation Gross Return'!$I$2:$I$43,Graph!D$13,'Input Irrigation Gross Return'!$J$2:$J$43,Graph!$A27)</f>
        <v>279.58575000000002</v>
      </c>
      <c r="E27">
        <f>SUMIFS('Input Irrigation Gross Return'!$P$2:$P$43,'Input Irrigation Gross Return'!$I$2:$I$43,Graph!E$13,'Input Irrigation Gross Return'!$J$2:$J$43,Graph!$A27)</f>
        <v>291.57416749999999</v>
      </c>
      <c r="F27">
        <f>SUMIFS('Input Irrigation Gross Return'!$P$2:$P$43,'Input Irrigation Gross Return'!$I$2:$I$43,Graph!F$13,'Input Irrigation Gross Return'!$J$2:$J$43,Graph!$A27)</f>
        <v>304.325942575</v>
      </c>
      <c r="G27">
        <f>SUMIFS('Input Irrigation Gross Return'!$P$2:$P$43,'Input Irrigation Gross Return'!$I$2:$I$43,Graph!G$13,'Input Irrigation Gross Return'!$J$2:$J$43,Graph!$A27)</f>
        <v>313.09499999999997</v>
      </c>
    </row>
    <row r="28" spans="1:7" x14ac:dyDescent="0.25">
      <c r="A28" s="26" t="s">
        <v>3</v>
      </c>
      <c r="B28">
        <f>SUMIFS('Input Irrigation Gross Return'!$P$2:$P$43,'Input Irrigation Gross Return'!$I$2:$I$43,Graph!B$13,'Input Irrigation Gross Return'!$J$2:$J$43,Graph!$A28)</f>
        <v>275.78999999999996</v>
      </c>
      <c r="C28">
        <f>SUMIFS('Input Irrigation Gross Return'!$P$2:$P$43,'Input Irrigation Gross Return'!$I$2:$I$43,Graph!C$13,'Input Irrigation Gross Return'!$J$2:$J$43,Graph!$A28)</f>
        <v>282.93</v>
      </c>
      <c r="D28">
        <f>SUMIFS('Input Irrigation Gross Return'!$P$2:$P$43,'Input Irrigation Gross Return'!$I$2:$I$43,Graph!D$13,'Input Irrigation Gross Return'!$J$2:$J$43,Graph!$A28)</f>
        <v>294.58575000000002</v>
      </c>
      <c r="E28">
        <f>SUMIFS('Input Irrigation Gross Return'!$P$2:$P$43,'Input Irrigation Gross Return'!$I$2:$I$43,Graph!E$13,'Input Irrigation Gross Return'!$J$2:$J$43,Graph!$A28)</f>
        <v>306.57416749999999</v>
      </c>
      <c r="F28">
        <f>SUMIFS('Input Irrigation Gross Return'!$P$2:$P$43,'Input Irrigation Gross Return'!$I$2:$I$43,Graph!F$13,'Input Irrigation Gross Return'!$J$2:$J$43,Graph!$A28)</f>
        <v>319.325942575</v>
      </c>
      <c r="G28">
        <f>SUMIFS('Input Irrigation Gross Return'!$P$2:$P$43,'Input Irrigation Gross Return'!$I$2:$I$43,Graph!G$13,'Input Irrigation Gross Return'!$J$2:$J$43,Graph!$A28)</f>
        <v>328.09499999999997</v>
      </c>
    </row>
    <row r="29" spans="1:7" x14ac:dyDescent="0.25">
      <c r="A29" s="25" t="s">
        <v>4</v>
      </c>
      <c r="B29">
        <f>SUMIFS('Input Irrigation Gross Return'!$P$2:$P$43,'Input Irrigation Gross Return'!$I$2:$I$43,Graph!B$13,'Input Irrigation Gross Return'!$J$2:$J$43,Graph!$A29)</f>
        <v>195.79</v>
      </c>
      <c r="C29">
        <f>SUMIFS('Input Irrigation Gross Return'!$P$2:$P$43,'Input Irrigation Gross Return'!$I$2:$I$43,Graph!C$13,'Input Irrigation Gross Return'!$J$2:$J$43,Graph!$A29)</f>
        <v>202.93</v>
      </c>
      <c r="D29">
        <f>SUMIFS('Input Irrigation Gross Return'!$P$2:$P$43,'Input Irrigation Gross Return'!$I$2:$I$43,Graph!D$13,'Input Irrigation Gross Return'!$J$2:$J$43,Graph!$A29)</f>
        <v>214.58575000000002</v>
      </c>
      <c r="E29">
        <f>SUMIFS('Input Irrigation Gross Return'!$P$2:$P$43,'Input Irrigation Gross Return'!$I$2:$I$43,Graph!E$13,'Input Irrigation Gross Return'!$J$2:$J$43,Graph!$A29)</f>
        <v>226.57416749999999</v>
      </c>
      <c r="F29">
        <f>SUMIFS('Input Irrigation Gross Return'!$P$2:$P$43,'Input Irrigation Gross Return'!$I$2:$I$43,Graph!F$13,'Input Irrigation Gross Return'!$J$2:$J$43,Graph!$A29)</f>
        <v>239.325942575</v>
      </c>
      <c r="G29">
        <f>SUMIFS('Input Irrigation Gross Return'!$P$2:$P$43,'Input Irrigation Gross Return'!$I$2:$I$43,Graph!G$13,'Input Irrigation Gross Return'!$J$2:$J$43,Graph!$A29)</f>
        <v>248.09499999999997</v>
      </c>
    </row>
    <row r="30" spans="1:7" x14ac:dyDescent="0.25">
      <c r="A30" s="26" t="s">
        <v>5</v>
      </c>
      <c r="B30">
        <f>SUMIFS('Input Irrigation Gross Return'!$P$2:$P$43,'Input Irrigation Gross Return'!$I$2:$I$43,Graph!B$13,'Input Irrigation Gross Return'!$J$2:$J$43,Graph!$A30)</f>
        <v>200.79</v>
      </c>
      <c r="C30">
        <f>SUMIFS('Input Irrigation Gross Return'!$P$2:$P$43,'Input Irrigation Gross Return'!$I$2:$I$43,Graph!C$13,'Input Irrigation Gross Return'!$J$2:$J$43,Graph!$A30)</f>
        <v>207.93</v>
      </c>
      <c r="D30">
        <f>SUMIFS('Input Irrigation Gross Return'!$P$2:$P$43,'Input Irrigation Gross Return'!$I$2:$I$43,Graph!D$13,'Input Irrigation Gross Return'!$J$2:$J$43,Graph!$A30)</f>
        <v>219.58575000000002</v>
      </c>
      <c r="E30">
        <f>SUMIFS('Input Irrigation Gross Return'!$P$2:$P$43,'Input Irrigation Gross Return'!$I$2:$I$43,Graph!E$13,'Input Irrigation Gross Return'!$J$2:$J$43,Graph!$A30)</f>
        <v>231.57416749999999</v>
      </c>
      <c r="F30">
        <f>SUMIFS('Input Irrigation Gross Return'!$P$2:$P$43,'Input Irrigation Gross Return'!$I$2:$I$43,Graph!F$13,'Input Irrigation Gross Return'!$J$2:$J$43,Graph!$A30)</f>
        <v>244.325942575</v>
      </c>
      <c r="G30">
        <f>SUMIFS('Input Irrigation Gross Return'!$P$2:$P$43,'Input Irrigation Gross Return'!$I$2:$I$43,Graph!G$13,'Input Irrigation Gross Return'!$J$2:$J$43,Graph!$A30)</f>
        <v>253.09499999999997</v>
      </c>
    </row>
    <row r="31" spans="1:7" x14ac:dyDescent="0.25">
      <c r="A31" s="25" t="s">
        <v>6</v>
      </c>
      <c r="B31">
        <f>SUMIFS('Input Irrigation Gross Return'!$P$2:$P$43,'Input Irrigation Gross Return'!$I$2:$I$43,Graph!B$13,'Input Irrigation Gross Return'!$J$2:$J$43,Graph!$A31)</f>
        <v>180.79</v>
      </c>
      <c r="C31">
        <f>SUMIFS('Input Irrigation Gross Return'!$P$2:$P$43,'Input Irrigation Gross Return'!$I$2:$I$43,Graph!C$13,'Input Irrigation Gross Return'!$J$2:$J$43,Graph!$A31)</f>
        <v>187.93</v>
      </c>
      <c r="D31">
        <f>SUMIFS('Input Irrigation Gross Return'!$P$2:$P$43,'Input Irrigation Gross Return'!$I$2:$I$43,Graph!D$13,'Input Irrigation Gross Return'!$J$2:$J$43,Graph!$A31)</f>
        <v>199.58575000000002</v>
      </c>
      <c r="E31">
        <f>SUMIFS('Input Irrigation Gross Return'!$P$2:$P$43,'Input Irrigation Gross Return'!$I$2:$I$43,Graph!E$13,'Input Irrigation Gross Return'!$J$2:$J$43,Graph!$A31)</f>
        <v>211.57416749999999</v>
      </c>
      <c r="F31">
        <f>SUMIFS('Input Irrigation Gross Return'!$P$2:$P$43,'Input Irrigation Gross Return'!$I$2:$I$43,Graph!F$13,'Input Irrigation Gross Return'!$J$2:$J$43,Graph!$A31)</f>
        <v>224.325942575</v>
      </c>
      <c r="G31">
        <f>SUMIFS('Input Irrigation Gross Return'!$P$2:$P$43,'Input Irrigation Gross Return'!$I$2:$I$43,Graph!G$13,'Input Irrigation Gross Return'!$J$2:$J$43,Graph!$A31)</f>
        <v>233.09499999999997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workbookViewId="0">
      <selection activeCell="T26" sqref="T26"/>
    </sheetView>
  </sheetViews>
  <sheetFormatPr defaultRowHeight="15" x14ac:dyDescent="0.25"/>
  <cols>
    <col min="3" max="3" width="0.5703125" customWidth="1"/>
    <col min="5" max="5" width="0.85546875" customWidth="1"/>
    <col min="7" max="7" width="0.7109375" customWidth="1"/>
    <col min="9" max="9" width="0.7109375" customWidth="1"/>
    <col min="11" max="11" width="0.7109375" customWidth="1"/>
    <col min="13" max="13" width="0.7109375" customWidth="1"/>
    <col min="15" max="15" width="0.7109375" customWidth="1"/>
    <col min="17" max="17" width="0.5703125" customWidth="1"/>
    <col min="18" max="18" width="9.140625" customWidth="1"/>
    <col min="19" max="19" width="0.7109375" customWidth="1"/>
    <col min="21" max="21" width="0.5703125" customWidth="1"/>
    <col min="23" max="23" width="0.5703125" customWidth="1"/>
    <col min="25" max="25" width="0.5703125" customWidth="1"/>
    <col min="27" max="27" width="0.5703125" customWidth="1"/>
    <col min="29" max="29" width="0.5703125" customWidth="1"/>
    <col min="31" max="31" width="0.7109375" customWidth="1"/>
    <col min="33" max="33" width="0.7109375" customWidth="1"/>
  </cols>
  <sheetData>
    <row r="1" spans="1:36" x14ac:dyDescent="0.25">
      <c r="A1" s="10" t="s">
        <v>8</v>
      </c>
      <c r="D1" s="6">
        <v>440</v>
      </c>
      <c r="M1" s="7"/>
      <c r="P1" t="s">
        <v>9</v>
      </c>
    </row>
    <row r="2" spans="1:36" x14ac:dyDescent="0.25">
      <c r="A2" s="10" t="s">
        <v>10</v>
      </c>
      <c r="D2" s="7">
        <v>8.4</v>
      </c>
      <c r="M2" s="8"/>
    </row>
    <row r="3" spans="1:36" x14ac:dyDescent="0.25">
      <c r="L3" s="7"/>
      <c r="M3" s="7"/>
    </row>
    <row r="4" spans="1:36" x14ac:dyDescent="0.25">
      <c r="J4" s="10" t="s">
        <v>11</v>
      </c>
    </row>
    <row r="5" spans="1:36" x14ac:dyDescent="0.25">
      <c r="A5" s="11" t="s">
        <v>12</v>
      </c>
      <c r="B5" s="11">
        <v>45</v>
      </c>
      <c r="C5" s="11"/>
      <c r="D5" s="11">
        <v>50</v>
      </c>
      <c r="E5" s="11"/>
      <c r="F5" s="11">
        <v>55</v>
      </c>
      <c r="G5" s="11"/>
      <c r="H5" s="11">
        <v>60</v>
      </c>
      <c r="I5" s="11"/>
      <c r="J5" s="11">
        <v>65</v>
      </c>
      <c r="K5" s="11"/>
      <c r="L5" s="11">
        <v>70</v>
      </c>
      <c r="M5" s="11"/>
      <c r="N5" s="11">
        <v>75</v>
      </c>
      <c r="O5" s="11"/>
      <c r="P5" s="11">
        <v>80</v>
      </c>
      <c r="Q5" s="11"/>
      <c r="R5" s="11">
        <v>85</v>
      </c>
      <c r="S5" s="11"/>
      <c r="T5" s="11">
        <v>90</v>
      </c>
      <c r="U5" s="11"/>
      <c r="V5" s="11">
        <v>95</v>
      </c>
      <c r="W5" s="11"/>
      <c r="X5" s="11">
        <v>100</v>
      </c>
      <c r="Y5" s="11"/>
      <c r="Z5" s="11">
        <v>105</v>
      </c>
      <c r="AA5" s="11"/>
      <c r="AB5" s="11">
        <v>110</v>
      </c>
      <c r="AC5" s="11"/>
      <c r="AD5" s="11">
        <v>115</v>
      </c>
      <c r="AE5" s="11"/>
      <c r="AF5" s="11">
        <v>120</v>
      </c>
      <c r="AG5" s="11"/>
      <c r="AH5" s="11">
        <v>125</v>
      </c>
      <c r="AI5" s="11">
        <v>130</v>
      </c>
      <c r="AJ5" s="11">
        <v>135</v>
      </c>
    </row>
    <row r="6" spans="1:36" x14ac:dyDescent="0.25">
      <c r="A6" s="12">
        <v>12</v>
      </c>
      <c r="B6" s="9">
        <f t="shared" ref="B6:B52" si="0">(($D$1*0.009)*($A6-4)+0.698-$D$2)*B$5</f>
        <v>1079.0099999999998</v>
      </c>
      <c r="C6" s="9"/>
      <c r="D6" s="9">
        <f t="shared" ref="D6:D52" si="1">(($D$1*0.009)*($A6-4)+0.698-$D$2)*D$5</f>
        <v>1198.8999999999996</v>
      </c>
      <c r="E6" s="9"/>
      <c r="F6" s="9">
        <f t="shared" ref="F6:F52" si="2">(($D$1*0.009)*($A6-4)+0.698-$D$2)*F$5</f>
        <v>1318.7899999999997</v>
      </c>
      <c r="G6" s="9"/>
      <c r="H6" s="9">
        <f t="shared" ref="H6:H52" si="3">(($D$1*0.009)*($A6-4)+0.698-$D$2)*H$5</f>
        <v>1438.6799999999996</v>
      </c>
      <c r="I6" s="9"/>
      <c r="J6" s="9">
        <f t="shared" ref="J6:J52" si="4">(($D$1*0.009)*($A6-4)+0.698-$D$2)*J$5</f>
        <v>1558.5699999999997</v>
      </c>
      <c r="K6" s="9"/>
      <c r="L6" s="9">
        <f t="shared" ref="L6:L52" si="5">(($D$1*0.009)*($A6-4)+0.698-$D$2)*L$5</f>
        <v>1678.4599999999996</v>
      </c>
      <c r="M6" s="9"/>
      <c r="N6" s="9">
        <f t="shared" ref="N6:N52" si="6">(($D$1*0.009)*($A6-4)+0.698-$D$2)*N$5</f>
        <v>1798.3499999999997</v>
      </c>
      <c r="O6" s="9"/>
      <c r="P6" s="9">
        <f t="shared" ref="P6:P52" si="7">(($D$1*0.009)*($A6-4)+0.698-$D$2)*P$5</f>
        <v>1918.2399999999996</v>
      </c>
      <c r="Q6" s="9"/>
      <c r="R6" s="9">
        <f t="shared" ref="R6:R52" si="8">(($D$1*0.009)*($A6-4)+0.698-$D$2)*R$5</f>
        <v>2038.1299999999994</v>
      </c>
      <c r="S6" s="9"/>
      <c r="T6" s="9">
        <f t="shared" ref="T6:T52" si="9">(($D$1*0.009)*($A6-4)+0.698-$D$2)*T$5</f>
        <v>2158.0199999999995</v>
      </c>
      <c r="U6" s="9"/>
      <c r="V6" s="9">
        <f t="shared" ref="V6:V52" si="10">(($D$1*0.009)*($A6-4)+0.698-$D$2)*V$5</f>
        <v>2277.9099999999994</v>
      </c>
      <c r="W6" s="9"/>
      <c r="X6" s="9">
        <f t="shared" ref="X6:AJ21" si="11">(($D$1*0.009)*($A6-4)+0.698-$D$2)*X$5</f>
        <v>2397.7999999999993</v>
      </c>
      <c r="Y6" s="9"/>
      <c r="Z6" s="9">
        <f t="shared" si="11"/>
        <v>2517.6899999999996</v>
      </c>
      <c r="AA6" s="9"/>
      <c r="AB6" s="9">
        <f t="shared" si="11"/>
        <v>2637.5799999999995</v>
      </c>
      <c r="AC6" s="9"/>
      <c r="AD6" s="9">
        <f t="shared" si="11"/>
        <v>2757.4699999999993</v>
      </c>
      <c r="AE6" s="9"/>
      <c r="AF6" s="9">
        <f t="shared" si="11"/>
        <v>2877.3599999999992</v>
      </c>
      <c r="AG6" s="9"/>
      <c r="AH6" s="9">
        <f t="shared" si="11"/>
        <v>2997.2499999999991</v>
      </c>
      <c r="AI6" s="9">
        <f t="shared" si="11"/>
        <v>3117.1399999999994</v>
      </c>
      <c r="AJ6" s="9">
        <f t="shared" si="11"/>
        <v>3237.0299999999993</v>
      </c>
    </row>
    <row r="7" spans="1:36" x14ac:dyDescent="0.25">
      <c r="A7" s="12">
        <v>12.1</v>
      </c>
      <c r="B7" s="9">
        <f t="shared" si="0"/>
        <v>1096.8299999999997</v>
      </c>
      <c r="C7" s="9"/>
      <c r="D7" s="9">
        <f t="shared" si="1"/>
        <v>1218.6999999999998</v>
      </c>
      <c r="E7" s="9"/>
      <c r="F7" s="9">
        <f t="shared" si="2"/>
        <v>1340.5699999999997</v>
      </c>
      <c r="G7" s="9"/>
      <c r="H7" s="9">
        <f t="shared" si="3"/>
        <v>1462.4399999999996</v>
      </c>
      <c r="I7" s="9"/>
      <c r="J7" s="9">
        <f t="shared" si="4"/>
        <v>1584.3099999999997</v>
      </c>
      <c r="L7" s="9">
        <f t="shared" si="5"/>
        <v>1706.1799999999996</v>
      </c>
      <c r="M7" s="9"/>
      <c r="N7" s="9">
        <f t="shared" si="6"/>
        <v>1828.0499999999997</v>
      </c>
      <c r="O7" s="9"/>
      <c r="P7" s="9">
        <f t="shared" si="7"/>
        <v>1949.9199999999996</v>
      </c>
      <c r="Q7" s="9"/>
      <c r="R7" s="9">
        <f t="shared" si="8"/>
        <v>2071.7899999999995</v>
      </c>
      <c r="S7" s="9"/>
      <c r="T7" s="9">
        <f t="shared" si="9"/>
        <v>2193.6599999999994</v>
      </c>
      <c r="U7" s="9"/>
      <c r="V7" s="9">
        <f t="shared" si="10"/>
        <v>2315.5299999999997</v>
      </c>
      <c r="W7" s="9"/>
      <c r="X7" s="9">
        <f t="shared" si="11"/>
        <v>2437.3999999999996</v>
      </c>
      <c r="Y7" s="9"/>
      <c r="Z7" s="9">
        <f t="shared" si="11"/>
        <v>2559.2699999999995</v>
      </c>
      <c r="AA7" s="9"/>
      <c r="AB7" s="9">
        <f t="shared" si="11"/>
        <v>2681.1399999999994</v>
      </c>
      <c r="AC7" s="9"/>
      <c r="AD7" s="9">
        <f t="shared" si="11"/>
        <v>2803.0099999999993</v>
      </c>
      <c r="AE7" s="9"/>
      <c r="AF7" s="9">
        <f t="shared" si="11"/>
        <v>2924.8799999999992</v>
      </c>
      <c r="AG7" s="9"/>
      <c r="AH7" s="9">
        <f t="shared" si="11"/>
        <v>3046.7499999999995</v>
      </c>
      <c r="AI7" s="9">
        <f t="shared" si="11"/>
        <v>3168.6199999999994</v>
      </c>
      <c r="AJ7" s="9">
        <f t="shared" si="11"/>
        <v>3290.4899999999993</v>
      </c>
    </row>
    <row r="8" spans="1:36" x14ac:dyDescent="0.25">
      <c r="A8" s="12">
        <v>12.2</v>
      </c>
      <c r="B8" s="9">
        <f t="shared" si="0"/>
        <v>1114.6499999999999</v>
      </c>
      <c r="C8" s="9"/>
      <c r="D8" s="9">
        <f t="shared" si="1"/>
        <v>1238.4999999999998</v>
      </c>
      <c r="E8" s="9"/>
      <c r="F8" s="9">
        <f t="shared" si="2"/>
        <v>1362.3499999999997</v>
      </c>
      <c r="G8" s="9"/>
      <c r="H8" s="9">
        <f t="shared" si="3"/>
        <v>1486.1999999999998</v>
      </c>
      <c r="I8" s="9"/>
      <c r="J8" s="9">
        <f t="shared" si="4"/>
        <v>1610.0499999999997</v>
      </c>
      <c r="K8" s="9"/>
      <c r="L8" s="9">
        <f t="shared" si="5"/>
        <v>1733.8999999999996</v>
      </c>
      <c r="M8" s="9"/>
      <c r="N8" s="9">
        <f t="shared" si="6"/>
        <v>1857.7499999999998</v>
      </c>
      <c r="O8" s="9"/>
      <c r="P8" s="9">
        <f t="shared" si="7"/>
        <v>1981.5999999999997</v>
      </c>
      <c r="Q8" s="9"/>
      <c r="R8" s="9">
        <f t="shared" si="8"/>
        <v>2105.4499999999998</v>
      </c>
      <c r="S8" s="9"/>
      <c r="T8" s="9">
        <f t="shared" si="9"/>
        <v>2229.2999999999997</v>
      </c>
      <c r="U8" s="9"/>
      <c r="V8" s="9">
        <f t="shared" si="10"/>
        <v>2353.1499999999996</v>
      </c>
      <c r="W8" s="9"/>
      <c r="X8" s="9">
        <f t="shared" si="11"/>
        <v>2476.9999999999995</v>
      </c>
      <c r="Y8" s="9"/>
      <c r="Z8" s="9">
        <f t="shared" si="11"/>
        <v>2600.8499999999995</v>
      </c>
      <c r="AA8" s="9"/>
      <c r="AB8" s="9">
        <f t="shared" si="11"/>
        <v>2724.6999999999994</v>
      </c>
      <c r="AC8" s="9"/>
      <c r="AD8" s="9">
        <f t="shared" si="11"/>
        <v>2848.5499999999997</v>
      </c>
      <c r="AE8" s="9"/>
      <c r="AF8" s="9">
        <f t="shared" si="11"/>
        <v>2972.3999999999996</v>
      </c>
      <c r="AG8" s="9"/>
      <c r="AH8" s="9">
        <f t="shared" si="11"/>
        <v>3096.2499999999995</v>
      </c>
      <c r="AI8" s="9">
        <f t="shared" si="11"/>
        <v>3220.0999999999995</v>
      </c>
      <c r="AJ8" s="9">
        <f t="shared" si="11"/>
        <v>3343.9499999999994</v>
      </c>
    </row>
    <row r="9" spans="1:36" x14ac:dyDescent="0.25">
      <c r="A9" s="12">
        <v>12.3</v>
      </c>
      <c r="B9" s="9">
        <f t="shared" si="0"/>
        <v>1132.4700000000003</v>
      </c>
      <c r="C9" s="9"/>
      <c r="D9" s="9">
        <f t="shared" si="1"/>
        <v>1258.3000000000002</v>
      </c>
      <c r="E9" s="9"/>
      <c r="F9" s="9">
        <f t="shared" si="2"/>
        <v>1384.13</v>
      </c>
      <c r="G9" s="9"/>
      <c r="H9" s="9">
        <f t="shared" si="3"/>
        <v>1509.9600000000003</v>
      </c>
      <c r="I9" s="9"/>
      <c r="J9" s="9">
        <f t="shared" si="4"/>
        <v>1635.7900000000002</v>
      </c>
      <c r="K9" s="9"/>
      <c r="L9" s="9">
        <f t="shared" si="5"/>
        <v>1761.6200000000003</v>
      </c>
      <c r="M9" s="9"/>
      <c r="N9" s="9">
        <f t="shared" si="6"/>
        <v>1887.4500000000003</v>
      </c>
      <c r="O9" s="9"/>
      <c r="P9" s="9">
        <f t="shared" si="7"/>
        <v>2013.2800000000002</v>
      </c>
      <c r="Q9" s="9"/>
      <c r="R9" s="9">
        <f t="shared" si="8"/>
        <v>2139.11</v>
      </c>
      <c r="S9" s="9"/>
      <c r="T9" s="9">
        <f t="shared" si="9"/>
        <v>2264.9400000000005</v>
      </c>
      <c r="U9" s="9"/>
      <c r="V9" s="9">
        <f t="shared" si="10"/>
        <v>2390.7700000000004</v>
      </c>
      <c r="W9" s="9"/>
      <c r="X9" s="9">
        <f t="shared" si="11"/>
        <v>2516.6000000000004</v>
      </c>
      <c r="Y9" s="9"/>
      <c r="Z9" s="9">
        <f t="shared" si="11"/>
        <v>2642.4300000000003</v>
      </c>
      <c r="AA9" s="9"/>
      <c r="AB9" s="9">
        <f t="shared" si="11"/>
        <v>2768.26</v>
      </c>
      <c r="AC9" s="9"/>
      <c r="AD9" s="9">
        <f t="shared" si="11"/>
        <v>2894.0900000000006</v>
      </c>
      <c r="AE9" s="9"/>
      <c r="AF9" s="9">
        <f t="shared" si="11"/>
        <v>3019.9200000000005</v>
      </c>
      <c r="AG9" s="9"/>
      <c r="AH9" s="9">
        <f t="shared" si="11"/>
        <v>3145.7500000000005</v>
      </c>
      <c r="AI9" s="9">
        <f t="shared" si="11"/>
        <v>3271.5800000000004</v>
      </c>
      <c r="AJ9" s="9">
        <f t="shared" si="11"/>
        <v>3397.4100000000003</v>
      </c>
    </row>
    <row r="10" spans="1:36" x14ac:dyDescent="0.25">
      <c r="A10" s="12">
        <v>12.4</v>
      </c>
      <c r="B10" s="9">
        <f t="shared" si="0"/>
        <v>1150.29</v>
      </c>
      <c r="C10" s="9"/>
      <c r="D10" s="9">
        <f t="shared" si="1"/>
        <v>1278.0999999999999</v>
      </c>
      <c r="E10" s="9"/>
      <c r="F10" s="9">
        <f t="shared" si="2"/>
        <v>1405.9099999999999</v>
      </c>
      <c r="G10" s="9"/>
      <c r="H10" s="9">
        <f t="shared" si="3"/>
        <v>1533.7199999999998</v>
      </c>
      <c r="I10" s="9"/>
      <c r="J10" s="9">
        <f t="shared" si="4"/>
        <v>1661.5299999999997</v>
      </c>
      <c r="K10" s="9"/>
      <c r="L10" s="9">
        <f t="shared" si="5"/>
        <v>1789.34</v>
      </c>
      <c r="M10" s="9"/>
      <c r="N10" s="9">
        <f t="shared" si="6"/>
        <v>1917.1499999999999</v>
      </c>
      <c r="O10" s="9"/>
      <c r="P10" s="9">
        <f t="shared" si="7"/>
        <v>2044.9599999999998</v>
      </c>
      <c r="Q10" s="9"/>
      <c r="R10" s="9">
        <f t="shared" si="8"/>
        <v>2172.77</v>
      </c>
      <c r="S10" s="9"/>
      <c r="T10" s="9">
        <f t="shared" si="9"/>
        <v>2300.58</v>
      </c>
      <c r="U10" s="9"/>
      <c r="V10" s="9">
        <f t="shared" si="10"/>
        <v>2428.39</v>
      </c>
      <c r="W10" s="9"/>
      <c r="X10" s="9">
        <f t="shared" si="11"/>
        <v>2556.1999999999998</v>
      </c>
      <c r="Y10" s="9"/>
      <c r="Z10" s="9">
        <f t="shared" si="11"/>
        <v>2684.0099999999998</v>
      </c>
      <c r="AA10" s="9"/>
      <c r="AB10" s="9">
        <f t="shared" si="11"/>
        <v>2811.8199999999997</v>
      </c>
      <c r="AC10" s="9"/>
      <c r="AD10" s="9">
        <f t="shared" si="11"/>
        <v>2939.6299999999997</v>
      </c>
      <c r="AE10" s="9"/>
      <c r="AF10" s="9">
        <f t="shared" si="11"/>
        <v>3067.4399999999996</v>
      </c>
      <c r="AG10" s="9"/>
      <c r="AH10" s="9">
        <f t="shared" si="11"/>
        <v>3195.2499999999995</v>
      </c>
      <c r="AI10" s="9">
        <f t="shared" si="11"/>
        <v>3323.0599999999995</v>
      </c>
      <c r="AJ10" s="9">
        <f t="shared" si="11"/>
        <v>3450.87</v>
      </c>
    </row>
    <row r="11" spans="1:36" x14ac:dyDescent="0.25">
      <c r="A11" s="12">
        <v>12.5</v>
      </c>
      <c r="B11" s="9">
        <f t="shared" si="0"/>
        <v>1168.1099999999999</v>
      </c>
      <c r="C11" s="9"/>
      <c r="D11" s="9">
        <f t="shared" si="1"/>
        <v>1297.8999999999999</v>
      </c>
      <c r="E11" s="9"/>
      <c r="F11" s="9">
        <f t="shared" si="2"/>
        <v>1427.6899999999998</v>
      </c>
      <c r="G11" s="9"/>
      <c r="H11" s="9">
        <f t="shared" si="3"/>
        <v>1557.48</v>
      </c>
      <c r="I11" s="9"/>
      <c r="J11" s="9">
        <f t="shared" si="4"/>
        <v>1687.27</v>
      </c>
      <c r="K11" s="9"/>
      <c r="L11" s="9">
        <f t="shared" si="5"/>
        <v>1817.06</v>
      </c>
      <c r="M11" s="9"/>
      <c r="N11" s="9">
        <f t="shared" si="6"/>
        <v>1946.85</v>
      </c>
      <c r="O11" s="9"/>
      <c r="P11" s="9">
        <f t="shared" si="7"/>
        <v>2076.64</v>
      </c>
      <c r="Q11" s="9"/>
      <c r="R11" s="9">
        <f t="shared" si="8"/>
        <v>2206.4299999999998</v>
      </c>
      <c r="S11" s="9"/>
      <c r="T11" s="9">
        <f t="shared" si="9"/>
        <v>2336.2199999999998</v>
      </c>
      <c r="U11" s="9"/>
      <c r="V11" s="9">
        <f t="shared" si="10"/>
        <v>2466.0099999999998</v>
      </c>
      <c r="W11" s="9"/>
      <c r="X11" s="9">
        <f t="shared" si="11"/>
        <v>2595.7999999999997</v>
      </c>
      <c r="Y11" s="9"/>
      <c r="Z11" s="9">
        <f t="shared" si="11"/>
        <v>2725.5899999999997</v>
      </c>
      <c r="AA11" s="9"/>
      <c r="AB11" s="9">
        <f t="shared" si="11"/>
        <v>2855.3799999999997</v>
      </c>
      <c r="AC11" s="9"/>
      <c r="AD11" s="9">
        <f t="shared" si="11"/>
        <v>2985.1699999999996</v>
      </c>
      <c r="AE11" s="9"/>
      <c r="AF11" s="9">
        <f t="shared" si="11"/>
        <v>3114.96</v>
      </c>
      <c r="AG11" s="9"/>
      <c r="AH11" s="9">
        <f t="shared" si="11"/>
        <v>3244.75</v>
      </c>
      <c r="AI11" s="9">
        <f t="shared" si="11"/>
        <v>3374.54</v>
      </c>
      <c r="AJ11" s="9">
        <f t="shared" si="11"/>
        <v>3504.33</v>
      </c>
    </row>
    <row r="12" spans="1:36" x14ac:dyDescent="0.25">
      <c r="A12" s="12">
        <v>12.6</v>
      </c>
      <c r="B12" s="9">
        <f t="shared" si="0"/>
        <v>1185.93</v>
      </c>
      <c r="C12" s="9"/>
      <c r="D12" s="9">
        <f t="shared" si="1"/>
        <v>1317.7</v>
      </c>
      <c r="E12" s="9"/>
      <c r="F12" s="9">
        <f t="shared" si="2"/>
        <v>1449.47</v>
      </c>
      <c r="G12" s="9"/>
      <c r="H12" s="9">
        <f t="shared" si="3"/>
        <v>1581.24</v>
      </c>
      <c r="I12" s="9"/>
      <c r="J12" s="9">
        <f t="shared" si="4"/>
        <v>1713.01</v>
      </c>
      <c r="K12" s="9"/>
      <c r="L12" s="9">
        <f t="shared" si="5"/>
        <v>1844.78</v>
      </c>
      <c r="M12" s="9"/>
      <c r="N12" s="9">
        <f t="shared" si="6"/>
        <v>1976.55</v>
      </c>
      <c r="O12" s="9"/>
      <c r="P12" s="9">
        <f t="shared" si="7"/>
        <v>2108.3199999999997</v>
      </c>
      <c r="Q12" s="9"/>
      <c r="R12" s="9">
        <f t="shared" si="8"/>
        <v>2240.09</v>
      </c>
      <c r="S12" s="9"/>
      <c r="T12" s="9">
        <f t="shared" si="9"/>
        <v>2371.86</v>
      </c>
      <c r="U12" s="9"/>
      <c r="V12" s="9">
        <f t="shared" si="10"/>
        <v>2503.63</v>
      </c>
      <c r="W12" s="9"/>
      <c r="X12" s="9">
        <f t="shared" si="11"/>
        <v>2635.4</v>
      </c>
      <c r="Y12" s="9"/>
      <c r="Z12" s="9">
        <f t="shared" si="11"/>
        <v>2767.17</v>
      </c>
      <c r="AA12" s="9"/>
      <c r="AB12" s="9">
        <f t="shared" si="11"/>
        <v>2898.94</v>
      </c>
      <c r="AC12" s="9"/>
      <c r="AD12" s="9">
        <f t="shared" si="11"/>
        <v>3030.71</v>
      </c>
      <c r="AE12" s="9"/>
      <c r="AF12" s="9">
        <f t="shared" si="11"/>
        <v>3162.48</v>
      </c>
      <c r="AG12" s="9"/>
      <c r="AH12" s="9">
        <f t="shared" si="11"/>
        <v>3294.25</v>
      </c>
      <c r="AI12" s="9">
        <f t="shared" si="11"/>
        <v>3426.02</v>
      </c>
      <c r="AJ12" s="9">
        <f t="shared" si="11"/>
        <v>3557.79</v>
      </c>
    </row>
    <row r="13" spans="1:36" x14ac:dyDescent="0.25">
      <c r="A13" s="12">
        <v>12.7</v>
      </c>
      <c r="B13" s="9">
        <f t="shared" si="0"/>
        <v>1203.7499999999998</v>
      </c>
      <c r="C13" s="9"/>
      <c r="D13" s="9">
        <f t="shared" si="1"/>
        <v>1337.4999999999995</v>
      </c>
      <c r="E13" s="9"/>
      <c r="F13" s="9">
        <f t="shared" si="2"/>
        <v>1471.2499999999995</v>
      </c>
      <c r="G13" s="9"/>
      <c r="H13" s="9">
        <f t="shared" si="3"/>
        <v>1604.9999999999995</v>
      </c>
      <c r="I13" s="9"/>
      <c r="J13" s="9">
        <f t="shared" si="4"/>
        <v>1738.7499999999995</v>
      </c>
      <c r="K13" s="9"/>
      <c r="L13" s="9">
        <f t="shared" si="5"/>
        <v>1872.4999999999995</v>
      </c>
      <c r="M13" s="9"/>
      <c r="N13" s="9">
        <f t="shared" si="6"/>
        <v>2006.2499999999995</v>
      </c>
      <c r="O13" s="9"/>
      <c r="P13" s="9">
        <f t="shared" si="7"/>
        <v>2139.9999999999995</v>
      </c>
      <c r="Q13" s="9"/>
      <c r="R13" s="9">
        <f t="shared" si="8"/>
        <v>2273.7499999999995</v>
      </c>
      <c r="S13" s="9"/>
      <c r="T13" s="9">
        <f t="shared" si="9"/>
        <v>2407.4999999999995</v>
      </c>
      <c r="U13" s="9"/>
      <c r="V13" s="9">
        <f t="shared" si="10"/>
        <v>2541.2499999999995</v>
      </c>
      <c r="W13" s="9"/>
      <c r="X13" s="9">
        <f t="shared" si="11"/>
        <v>2674.9999999999991</v>
      </c>
      <c r="Y13" s="9"/>
      <c r="Z13" s="9">
        <f t="shared" si="11"/>
        <v>2808.7499999999991</v>
      </c>
      <c r="AA13" s="9"/>
      <c r="AB13" s="9">
        <f t="shared" si="11"/>
        <v>2942.4999999999991</v>
      </c>
      <c r="AC13" s="9"/>
      <c r="AD13" s="9">
        <f t="shared" si="11"/>
        <v>3076.2499999999991</v>
      </c>
      <c r="AE13" s="9"/>
      <c r="AF13" s="9">
        <f t="shared" si="11"/>
        <v>3209.9999999999991</v>
      </c>
      <c r="AG13" s="9"/>
      <c r="AH13" s="9">
        <f t="shared" si="11"/>
        <v>3343.7499999999991</v>
      </c>
      <c r="AI13" s="9">
        <f t="shared" si="11"/>
        <v>3477.4999999999991</v>
      </c>
      <c r="AJ13" s="9">
        <f t="shared" si="11"/>
        <v>3611.2499999999991</v>
      </c>
    </row>
    <row r="14" spans="1:36" x14ac:dyDescent="0.25">
      <c r="A14" s="12">
        <v>12.8</v>
      </c>
      <c r="B14" s="9">
        <f t="shared" si="0"/>
        <v>1221.57</v>
      </c>
      <c r="C14" s="9"/>
      <c r="D14" s="9">
        <f t="shared" si="1"/>
        <v>1357.3</v>
      </c>
      <c r="E14" s="9"/>
      <c r="F14" s="9">
        <f t="shared" si="2"/>
        <v>1493.03</v>
      </c>
      <c r="G14" s="9"/>
      <c r="H14" s="9">
        <f t="shared" si="3"/>
        <v>1628.76</v>
      </c>
      <c r="I14" s="9"/>
      <c r="J14" s="9">
        <f t="shared" si="4"/>
        <v>1764.49</v>
      </c>
      <c r="K14" s="9"/>
      <c r="L14" s="9">
        <f t="shared" si="5"/>
        <v>1900.22</v>
      </c>
      <c r="M14" s="9"/>
      <c r="N14" s="9">
        <f t="shared" si="6"/>
        <v>2035.95</v>
      </c>
      <c r="O14" s="9"/>
      <c r="P14" s="9">
        <f t="shared" si="7"/>
        <v>2171.6800000000003</v>
      </c>
      <c r="Q14" s="9"/>
      <c r="R14" s="9">
        <f t="shared" si="8"/>
        <v>2307.41</v>
      </c>
      <c r="S14" s="9"/>
      <c r="T14" s="9">
        <f t="shared" si="9"/>
        <v>2443.14</v>
      </c>
      <c r="U14" s="9"/>
      <c r="V14" s="9">
        <f t="shared" si="10"/>
        <v>2578.87</v>
      </c>
      <c r="W14" s="9"/>
      <c r="X14" s="9">
        <f t="shared" si="11"/>
        <v>2714.6</v>
      </c>
      <c r="Y14" s="9"/>
      <c r="Z14" s="9">
        <f t="shared" si="11"/>
        <v>2850.33</v>
      </c>
      <c r="AA14" s="9"/>
      <c r="AB14" s="9">
        <f t="shared" si="11"/>
        <v>2986.06</v>
      </c>
      <c r="AC14" s="9"/>
      <c r="AD14" s="9">
        <f t="shared" si="11"/>
        <v>3121.79</v>
      </c>
      <c r="AE14" s="9"/>
      <c r="AF14" s="9">
        <f t="shared" si="11"/>
        <v>3257.52</v>
      </c>
      <c r="AG14" s="9"/>
      <c r="AH14" s="9">
        <f t="shared" si="11"/>
        <v>3393.25</v>
      </c>
      <c r="AI14" s="9">
        <f t="shared" si="11"/>
        <v>3528.98</v>
      </c>
      <c r="AJ14" s="9">
        <f t="shared" si="11"/>
        <v>3664.71</v>
      </c>
    </row>
    <row r="15" spans="1:36" x14ac:dyDescent="0.25">
      <c r="A15" s="12">
        <v>12.9</v>
      </c>
      <c r="B15" s="9">
        <f t="shared" si="0"/>
        <v>1239.3900000000001</v>
      </c>
      <c r="C15" s="9"/>
      <c r="D15" s="9">
        <f t="shared" si="1"/>
        <v>1377.1000000000001</v>
      </c>
      <c r="E15" s="9"/>
      <c r="F15" s="9">
        <f t="shared" si="2"/>
        <v>1514.8100000000002</v>
      </c>
      <c r="G15" s="9"/>
      <c r="H15" s="9">
        <f t="shared" si="3"/>
        <v>1652.52</v>
      </c>
      <c r="I15" s="9"/>
      <c r="J15" s="9">
        <f t="shared" si="4"/>
        <v>1790.23</v>
      </c>
      <c r="K15" s="9"/>
      <c r="L15" s="9">
        <f t="shared" si="5"/>
        <v>1927.94</v>
      </c>
      <c r="M15" s="9"/>
      <c r="N15" s="9">
        <f t="shared" si="6"/>
        <v>2065.65</v>
      </c>
      <c r="O15" s="9"/>
      <c r="P15" s="9">
        <f t="shared" si="7"/>
        <v>2203.36</v>
      </c>
      <c r="Q15" s="9"/>
      <c r="R15" s="9">
        <f t="shared" si="8"/>
        <v>2341.0700000000002</v>
      </c>
      <c r="S15" s="9"/>
      <c r="T15" s="9">
        <f t="shared" si="9"/>
        <v>2478.7800000000002</v>
      </c>
      <c r="U15" s="9"/>
      <c r="V15" s="9">
        <f t="shared" si="10"/>
        <v>2616.4900000000002</v>
      </c>
      <c r="W15" s="9"/>
      <c r="X15" s="9">
        <f t="shared" si="11"/>
        <v>2754.2000000000003</v>
      </c>
      <c r="Y15" s="9"/>
      <c r="Z15" s="9">
        <f t="shared" si="11"/>
        <v>2891.9100000000003</v>
      </c>
      <c r="AA15" s="9"/>
      <c r="AB15" s="9">
        <f t="shared" si="11"/>
        <v>3029.6200000000003</v>
      </c>
      <c r="AC15" s="9"/>
      <c r="AD15" s="9">
        <f t="shared" si="11"/>
        <v>3167.3300000000004</v>
      </c>
      <c r="AE15" s="9"/>
      <c r="AF15" s="9">
        <f t="shared" si="11"/>
        <v>3305.04</v>
      </c>
      <c r="AG15" s="9"/>
      <c r="AH15" s="9">
        <f t="shared" si="11"/>
        <v>3442.75</v>
      </c>
      <c r="AI15" s="9">
        <f t="shared" si="11"/>
        <v>3580.46</v>
      </c>
      <c r="AJ15" s="9">
        <f t="shared" si="11"/>
        <v>3718.17</v>
      </c>
    </row>
    <row r="16" spans="1:36" x14ac:dyDescent="0.25">
      <c r="A16" s="12">
        <v>13</v>
      </c>
      <c r="B16" s="9">
        <f t="shared" si="0"/>
        <v>1257.2099999999998</v>
      </c>
      <c r="C16" s="9"/>
      <c r="D16" s="9">
        <f t="shared" si="1"/>
        <v>1396.8999999999999</v>
      </c>
      <c r="E16" s="9"/>
      <c r="F16" s="9">
        <f t="shared" si="2"/>
        <v>1536.5899999999997</v>
      </c>
      <c r="G16" s="9"/>
      <c r="H16" s="9">
        <f t="shared" si="3"/>
        <v>1676.2799999999997</v>
      </c>
      <c r="I16" s="9"/>
      <c r="J16" s="9">
        <f t="shared" si="4"/>
        <v>1815.9699999999998</v>
      </c>
      <c r="K16" s="9"/>
      <c r="L16" s="9">
        <f t="shared" si="5"/>
        <v>1955.6599999999996</v>
      </c>
      <c r="M16" s="9"/>
      <c r="N16" s="9">
        <f t="shared" si="6"/>
        <v>2095.3499999999995</v>
      </c>
      <c r="O16" s="9"/>
      <c r="P16" s="9">
        <f t="shared" si="7"/>
        <v>2235.0399999999995</v>
      </c>
      <c r="Q16" s="9"/>
      <c r="R16" s="9">
        <f t="shared" si="8"/>
        <v>2374.7299999999996</v>
      </c>
      <c r="S16" s="9"/>
      <c r="T16" s="9">
        <f t="shared" si="9"/>
        <v>2514.4199999999996</v>
      </c>
      <c r="U16" s="9"/>
      <c r="V16" s="9">
        <f t="shared" si="10"/>
        <v>2654.1099999999997</v>
      </c>
      <c r="W16" s="9"/>
      <c r="X16" s="9">
        <f t="shared" si="11"/>
        <v>2793.7999999999997</v>
      </c>
      <c r="Y16" s="9"/>
      <c r="Z16" s="9">
        <f t="shared" si="11"/>
        <v>2933.4899999999993</v>
      </c>
      <c r="AA16" s="9"/>
      <c r="AB16" s="9">
        <f t="shared" si="11"/>
        <v>3073.1799999999994</v>
      </c>
      <c r="AC16" s="9"/>
      <c r="AD16" s="9">
        <f t="shared" si="11"/>
        <v>3212.8699999999994</v>
      </c>
      <c r="AE16" s="9"/>
      <c r="AF16" s="9">
        <f t="shared" si="11"/>
        <v>3352.5599999999995</v>
      </c>
      <c r="AG16" s="9"/>
      <c r="AH16" s="9">
        <f t="shared" si="11"/>
        <v>3492.2499999999995</v>
      </c>
      <c r="AI16" s="9">
        <f t="shared" si="11"/>
        <v>3631.9399999999996</v>
      </c>
      <c r="AJ16" s="9">
        <f t="shared" si="11"/>
        <v>3771.6299999999992</v>
      </c>
    </row>
    <row r="17" spans="1:36" x14ac:dyDescent="0.25">
      <c r="A17" s="12">
        <v>13.1</v>
      </c>
      <c r="B17" s="9">
        <f t="shared" si="0"/>
        <v>1275.0299999999997</v>
      </c>
      <c r="C17" s="9"/>
      <c r="D17" s="9">
        <f t="shared" si="1"/>
        <v>1416.6999999999998</v>
      </c>
      <c r="E17" s="9"/>
      <c r="F17" s="9">
        <f t="shared" si="2"/>
        <v>1558.37</v>
      </c>
      <c r="G17" s="9"/>
      <c r="H17" s="9">
        <f t="shared" si="3"/>
        <v>1700.0399999999997</v>
      </c>
      <c r="I17" s="9"/>
      <c r="J17" s="9">
        <f t="shared" si="4"/>
        <v>1841.7099999999998</v>
      </c>
      <c r="K17" s="9"/>
      <c r="L17" s="9">
        <f t="shared" si="5"/>
        <v>1983.3799999999997</v>
      </c>
      <c r="M17" s="9"/>
      <c r="N17" s="9">
        <f t="shared" si="6"/>
        <v>2125.0499999999997</v>
      </c>
      <c r="O17" s="9"/>
      <c r="P17" s="9">
        <f t="shared" si="7"/>
        <v>2266.7199999999998</v>
      </c>
      <c r="Q17" s="9"/>
      <c r="R17" s="9">
        <f t="shared" si="8"/>
        <v>2408.39</v>
      </c>
      <c r="S17" s="9"/>
      <c r="T17" s="9">
        <f t="shared" si="9"/>
        <v>2550.0599999999995</v>
      </c>
      <c r="U17" s="9"/>
      <c r="V17" s="9">
        <f t="shared" si="10"/>
        <v>2691.7299999999996</v>
      </c>
      <c r="W17" s="9"/>
      <c r="X17" s="9">
        <f t="shared" si="11"/>
        <v>2833.3999999999996</v>
      </c>
      <c r="Y17" s="9"/>
      <c r="Z17" s="9">
        <f t="shared" si="11"/>
        <v>2975.0699999999997</v>
      </c>
      <c r="AA17" s="9"/>
      <c r="AB17" s="9">
        <f t="shared" si="11"/>
        <v>3116.74</v>
      </c>
      <c r="AC17" s="9"/>
      <c r="AD17" s="9">
        <f t="shared" si="11"/>
        <v>3258.4099999999994</v>
      </c>
      <c r="AE17" s="9"/>
      <c r="AF17" s="9">
        <f t="shared" si="11"/>
        <v>3400.0799999999995</v>
      </c>
      <c r="AG17" s="9"/>
      <c r="AH17" s="9">
        <f t="shared" si="11"/>
        <v>3541.7499999999995</v>
      </c>
      <c r="AI17" s="9">
        <f t="shared" si="11"/>
        <v>3683.4199999999996</v>
      </c>
      <c r="AJ17" s="9">
        <f t="shared" si="11"/>
        <v>3825.0899999999997</v>
      </c>
    </row>
    <row r="18" spans="1:36" x14ac:dyDescent="0.25">
      <c r="A18" s="12">
        <v>13.2</v>
      </c>
      <c r="B18" s="9">
        <f t="shared" si="0"/>
        <v>1292.8499999999999</v>
      </c>
      <c r="C18" s="9"/>
      <c r="D18" s="9">
        <f t="shared" si="1"/>
        <v>1436.4999999999998</v>
      </c>
      <c r="E18" s="9"/>
      <c r="F18" s="9">
        <f t="shared" si="2"/>
        <v>1580.1499999999999</v>
      </c>
      <c r="G18" s="9"/>
      <c r="H18" s="9">
        <f t="shared" si="3"/>
        <v>1723.7999999999997</v>
      </c>
      <c r="I18" s="9"/>
      <c r="J18" s="9">
        <f t="shared" si="4"/>
        <v>1867.4499999999998</v>
      </c>
      <c r="K18" s="9"/>
      <c r="L18" s="9">
        <f t="shared" si="5"/>
        <v>2011.0999999999997</v>
      </c>
      <c r="M18" s="9"/>
      <c r="N18" s="9">
        <f t="shared" si="6"/>
        <v>2154.7499999999995</v>
      </c>
      <c r="O18" s="9"/>
      <c r="P18" s="9">
        <f t="shared" si="7"/>
        <v>2298.3999999999996</v>
      </c>
      <c r="Q18" s="9"/>
      <c r="R18" s="9">
        <f t="shared" si="8"/>
        <v>2442.0499999999997</v>
      </c>
      <c r="S18" s="9"/>
      <c r="T18" s="9">
        <f t="shared" si="9"/>
        <v>2585.6999999999998</v>
      </c>
      <c r="U18" s="9"/>
      <c r="V18" s="9">
        <f t="shared" si="10"/>
        <v>2729.35</v>
      </c>
      <c r="W18" s="9"/>
      <c r="X18" s="9">
        <f t="shared" si="11"/>
        <v>2872.9999999999995</v>
      </c>
      <c r="Y18" s="9"/>
      <c r="Z18" s="9">
        <f t="shared" si="11"/>
        <v>3016.6499999999996</v>
      </c>
      <c r="AA18" s="9"/>
      <c r="AB18" s="9">
        <f t="shared" si="11"/>
        <v>3160.2999999999997</v>
      </c>
      <c r="AC18" s="9"/>
      <c r="AD18" s="9">
        <f t="shared" si="11"/>
        <v>3303.95</v>
      </c>
      <c r="AE18" s="9"/>
      <c r="AF18" s="9">
        <f t="shared" si="11"/>
        <v>3447.5999999999995</v>
      </c>
      <c r="AG18" s="9"/>
      <c r="AH18" s="9">
        <f t="shared" si="11"/>
        <v>3591.2499999999995</v>
      </c>
      <c r="AI18" s="9">
        <f t="shared" si="11"/>
        <v>3734.8999999999996</v>
      </c>
      <c r="AJ18" s="9">
        <f t="shared" si="11"/>
        <v>3878.5499999999997</v>
      </c>
    </row>
    <row r="19" spans="1:36" x14ac:dyDescent="0.25">
      <c r="A19" s="12">
        <v>13.3</v>
      </c>
      <c r="B19" s="9">
        <f t="shared" si="0"/>
        <v>1310.6699999999998</v>
      </c>
      <c r="C19" s="9"/>
      <c r="D19" s="9">
        <f t="shared" si="1"/>
        <v>1456.3</v>
      </c>
      <c r="E19" s="9"/>
      <c r="F19" s="9">
        <f t="shared" si="2"/>
        <v>1601.9299999999998</v>
      </c>
      <c r="G19" s="9"/>
      <c r="H19" s="9">
        <f t="shared" si="3"/>
        <v>1747.56</v>
      </c>
      <c r="I19" s="9"/>
      <c r="J19" s="9">
        <f t="shared" si="4"/>
        <v>1893.1899999999998</v>
      </c>
      <c r="K19" s="9"/>
      <c r="L19" s="9">
        <f t="shared" si="5"/>
        <v>2038.82</v>
      </c>
      <c r="M19" s="9"/>
      <c r="N19" s="9">
        <f t="shared" si="6"/>
        <v>2184.4499999999998</v>
      </c>
      <c r="O19" s="9"/>
      <c r="P19" s="9">
        <f t="shared" si="7"/>
        <v>2330.08</v>
      </c>
      <c r="Q19" s="9"/>
      <c r="R19" s="9">
        <f t="shared" si="8"/>
        <v>2475.7099999999996</v>
      </c>
      <c r="S19" s="9"/>
      <c r="T19" s="9">
        <f t="shared" si="9"/>
        <v>2621.3399999999997</v>
      </c>
      <c r="U19" s="9"/>
      <c r="V19" s="9">
        <f t="shared" si="10"/>
        <v>2766.97</v>
      </c>
      <c r="W19" s="9"/>
      <c r="X19" s="9">
        <f t="shared" si="11"/>
        <v>2912.6</v>
      </c>
      <c r="Y19" s="9"/>
      <c r="Z19" s="9">
        <f t="shared" si="11"/>
        <v>3058.2299999999996</v>
      </c>
      <c r="AA19" s="9"/>
      <c r="AB19" s="9">
        <f t="shared" si="11"/>
        <v>3203.8599999999997</v>
      </c>
      <c r="AC19" s="9"/>
      <c r="AD19" s="9">
        <f t="shared" si="11"/>
        <v>3349.49</v>
      </c>
      <c r="AE19" s="9"/>
      <c r="AF19" s="9">
        <f t="shared" si="11"/>
        <v>3495.12</v>
      </c>
      <c r="AG19" s="9"/>
      <c r="AH19" s="9">
        <f t="shared" si="11"/>
        <v>3640.7499999999995</v>
      </c>
      <c r="AI19" s="9">
        <f t="shared" si="11"/>
        <v>3786.3799999999997</v>
      </c>
      <c r="AJ19" s="9">
        <f t="shared" si="11"/>
        <v>3932.0099999999998</v>
      </c>
    </row>
    <row r="20" spans="1:36" x14ac:dyDescent="0.25">
      <c r="A20" s="12">
        <v>13.4</v>
      </c>
      <c r="B20" s="9">
        <f t="shared" si="0"/>
        <v>1328.49</v>
      </c>
      <c r="C20" s="9"/>
      <c r="D20" s="9">
        <f t="shared" si="1"/>
        <v>1476.1</v>
      </c>
      <c r="E20" s="9"/>
      <c r="F20" s="9">
        <f t="shared" si="2"/>
        <v>1623.7099999999998</v>
      </c>
      <c r="G20" s="9"/>
      <c r="H20" s="9">
        <f t="shared" si="3"/>
        <v>1771.32</v>
      </c>
      <c r="I20" s="9"/>
      <c r="J20" s="9">
        <f t="shared" si="4"/>
        <v>1918.9299999999998</v>
      </c>
      <c r="K20" s="9"/>
      <c r="L20" s="9">
        <f t="shared" si="5"/>
        <v>2066.54</v>
      </c>
      <c r="M20" s="9"/>
      <c r="N20" s="9">
        <f t="shared" si="6"/>
        <v>2214.15</v>
      </c>
      <c r="O20" s="9"/>
      <c r="P20" s="9">
        <f t="shared" si="7"/>
        <v>2361.7599999999998</v>
      </c>
      <c r="Q20" s="9"/>
      <c r="R20" s="9">
        <f t="shared" si="8"/>
        <v>2509.37</v>
      </c>
      <c r="S20" s="9"/>
      <c r="T20" s="9">
        <f t="shared" si="9"/>
        <v>2656.98</v>
      </c>
      <c r="U20" s="9"/>
      <c r="V20" s="9">
        <f t="shared" si="10"/>
        <v>2804.5899999999997</v>
      </c>
      <c r="W20" s="9"/>
      <c r="X20" s="9">
        <f t="shared" si="11"/>
        <v>2952.2</v>
      </c>
      <c r="Y20" s="9"/>
      <c r="Z20" s="9">
        <f t="shared" si="11"/>
        <v>3099.81</v>
      </c>
      <c r="AA20" s="9"/>
      <c r="AB20" s="9">
        <f t="shared" si="11"/>
        <v>3247.4199999999996</v>
      </c>
      <c r="AC20" s="9"/>
      <c r="AD20" s="9">
        <f t="shared" si="11"/>
        <v>3395.0299999999997</v>
      </c>
      <c r="AE20" s="9"/>
      <c r="AF20" s="9">
        <f t="shared" si="11"/>
        <v>3542.64</v>
      </c>
      <c r="AG20" s="9"/>
      <c r="AH20" s="9">
        <f t="shared" si="11"/>
        <v>3690.25</v>
      </c>
      <c r="AI20" s="9">
        <f t="shared" si="11"/>
        <v>3837.8599999999997</v>
      </c>
      <c r="AJ20" s="9">
        <f t="shared" si="11"/>
        <v>3985.47</v>
      </c>
    </row>
    <row r="21" spans="1:36" x14ac:dyDescent="0.25">
      <c r="A21" s="12">
        <v>13.5</v>
      </c>
      <c r="B21" s="9">
        <f t="shared" si="0"/>
        <v>1346.31</v>
      </c>
      <c r="C21" s="9"/>
      <c r="D21" s="9">
        <f t="shared" si="1"/>
        <v>1495.8999999999999</v>
      </c>
      <c r="E21" s="9"/>
      <c r="F21" s="9">
        <f t="shared" si="2"/>
        <v>1645.49</v>
      </c>
      <c r="G21" s="9"/>
      <c r="H21" s="9">
        <f t="shared" si="3"/>
        <v>1795.08</v>
      </c>
      <c r="I21" s="9"/>
      <c r="J21" s="9">
        <f t="shared" si="4"/>
        <v>1944.6699999999998</v>
      </c>
      <c r="K21" s="9"/>
      <c r="L21" s="9">
        <f t="shared" si="5"/>
        <v>2094.2599999999998</v>
      </c>
      <c r="M21" s="9"/>
      <c r="N21" s="9">
        <f t="shared" si="6"/>
        <v>2243.85</v>
      </c>
      <c r="O21" s="9"/>
      <c r="P21" s="9">
        <f t="shared" si="7"/>
        <v>2393.44</v>
      </c>
      <c r="Q21" s="9"/>
      <c r="R21" s="9">
        <f t="shared" si="8"/>
        <v>2543.0299999999997</v>
      </c>
      <c r="S21" s="9"/>
      <c r="T21" s="9">
        <f t="shared" si="9"/>
        <v>2692.62</v>
      </c>
      <c r="U21" s="9"/>
      <c r="V21" s="9">
        <f t="shared" si="10"/>
        <v>2842.21</v>
      </c>
      <c r="W21" s="9"/>
      <c r="X21" s="9">
        <f t="shared" si="11"/>
        <v>2991.7999999999997</v>
      </c>
      <c r="Y21" s="9"/>
      <c r="Z21" s="9">
        <f t="shared" si="11"/>
        <v>3141.39</v>
      </c>
      <c r="AA21" s="9"/>
      <c r="AB21" s="9">
        <f t="shared" si="11"/>
        <v>3290.98</v>
      </c>
      <c r="AC21" s="9"/>
      <c r="AD21" s="9">
        <f t="shared" si="11"/>
        <v>3440.5699999999997</v>
      </c>
      <c r="AE21" s="9"/>
      <c r="AF21" s="9">
        <f t="shared" si="11"/>
        <v>3590.16</v>
      </c>
      <c r="AG21" s="9"/>
      <c r="AH21" s="9">
        <f t="shared" si="11"/>
        <v>3739.75</v>
      </c>
      <c r="AI21" s="9">
        <f t="shared" si="11"/>
        <v>3889.3399999999997</v>
      </c>
      <c r="AJ21" s="9">
        <f t="shared" si="11"/>
        <v>4038.93</v>
      </c>
    </row>
    <row r="22" spans="1:36" x14ac:dyDescent="0.25">
      <c r="A22" s="12">
        <v>13.6</v>
      </c>
      <c r="B22" s="9">
        <f t="shared" si="0"/>
        <v>1364.1299999999997</v>
      </c>
      <c r="C22" s="9"/>
      <c r="D22" s="9">
        <f t="shared" si="1"/>
        <v>1515.6999999999996</v>
      </c>
      <c r="E22" s="9"/>
      <c r="F22" s="9">
        <f t="shared" si="2"/>
        <v>1667.2699999999995</v>
      </c>
      <c r="G22" s="9"/>
      <c r="H22" s="9">
        <f t="shared" si="3"/>
        <v>1818.8399999999997</v>
      </c>
      <c r="I22" s="9"/>
      <c r="J22" s="9">
        <f t="shared" si="4"/>
        <v>1970.4099999999996</v>
      </c>
      <c r="K22" s="9"/>
      <c r="L22" s="9">
        <f t="shared" si="5"/>
        <v>2121.9799999999996</v>
      </c>
      <c r="M22" s="9"/>
      <c r="N22" s="9">
        <f t="shared" si="6"/>
        <v>2273.5499999999993</v>
      </c>
      <c r="O22" s="9"/>
      <c r="P22" s="9">
        <f t="shared" si="7"/>
        <v>2425.1199999999994</v>
      </c>
      <c r="Q22" s="9"/>
      <c r="R22" s="9">
        <f t="shared" si="8"/>
        <v>2576.6899999999996</v>
      </c>
      <c r="S22" s="9"/>
      <c r="T22" s="9">
        <f t="shared" si="9"/>
        <v>2728.2599999999993</v>
      </c>
      <c r="U22" s="9"/>
      <c r="V22" s="9">
        <f t="shared" si="10"/>
        <v>2879.8299999999995</v>
      </c>
      <c r="W22" s="9"/>
      <c r="X22" s="9">
        <f t="shared" ref="X22:AJ38" si="12">(($D$1*0.009)*($A22-4)+0.698-$D$2)*X$5</f>
        <v>3031.3999999999992</v>
      </c>
      <c r="Y22" s="9"/>
      <c r="Z22" s="9">
        <f t="shared" si="12"/>
        <v>3182.9699999999993</v>
      </c>
      <c r="AA22" s="9"/>
      <c r="AB22" s="9">
        <f t="shared" si="12"/>
        <v>3334.5399999999991</v>
      </c>
      <c r="AC22" s="9"/>
      <c r="AD22" s="9">
        <f t="shared" si="12"/>
        <v>3486.1099999999992</v>
      </c>
      <c r="AE22" s="9"/>
      <c r="AF22" s="9">
        <f t="shared" si="12"/>
        <v>3637.6799999999994</v>
      </c>
      <c r="AG22" s="9"/>
      <c r="AH22" s="9">
        <f t="shared" si="12"/>
        <v>3789.2499999999991</v>
      </c>
      <c r="AI22" s="9">
        <f t="shared" si="12"/>
        <v>3940.8199999999993</v>
      </c>
      <c r="AJ22" s="9">
        <f t="shared" si="12"/>
        <v>4092.389999999999</v>
      </c>
    </row>
    <row r="23" spans="1:36" x14ac:dyDescent="0.25">
      <c r="A23" s="12">
        <v>13.7</v>
      </c>
      <c r="B23" s="9">
        <f t="shared" si="0"/>
        <v>1381.9499999999998</v>
      </c>
      <c r="C23" s="9"/>
      <c r="D23" s="9">
        <f t="shared" si="1"/>
        <v>1535.4999999999998</v>
      </c>
      <c r="E23" s="9"/>
      <c r="F23" s="9">
        <f t="shared" si="2"/>
        <v>1689.0499999999997</v>
      </c>
      <c r="G23" s="9"/>
      <c r="H23" s="9">
        <f t="shared" si="3"/>
        <v>1842.5999999999997</v>
      </c>
      <c r="I23" s="9"/>
      <c r="J23" s="9">
        <f t="shared" si="4"/>
        <v>1996.1499999999996</v>
      </c>
      <c r="K23" s="9"/>
      <c r="L23" s="9">
        <f t="shared" si="5"/>
        <v>2149.6999999999994</v>
      </c>
      <c r="M23" s="9"/>
      <c r="N23" s="9">
        <f t="shared" si="6"/>
        <v>2303.2499999999995</v>
      </c>
      <c r="O23" s="9"/>
      <c r="P23" s="9">
        <f t="shared" si="7"/>
        <v>2456.7999999999993</v>
      </c>
      <c r="Q23" s="9"/>
      <c r="R23" s="9">
        <f t="shared" si="8"/>
        <v>2610.3499999999995</v>
      </c>
      <c r="S23" s="9"/>
      <c r="T23" s="9">
        <f t="shared" si="9"/>
        <v>2763.8999999999996</v>
      </c>
      <c r="U23" s="9"/>
      <c r="V23" s="9">
        <f t="shared" si="10"/>
        <v>2917.4499999999994</v>
      </c>
      <c r="W23" s="9"/>
      <c r="X23" s="9">
        <f t="shared" si="12"/>
        <v>3070.9999999999995</v>
      </c>
      <c r="Y23" s="9"/>
      <c r="Z23" s="9">
        <f t="shared" si="12"/>
        <v>3224.5499999999993</v>
      </c>
      <c r="AA23" s="9"/>
      <c r="AB23" s="9">
        <f t="shared" si="12"/>
        <v>3378.0999999999995</v>
      </c>
      <c r="AC23" s="9"/>
      <c r="AD23" s="9">
        <f t="shared" si="12"/>
        <v>3531.6499999999992</v>
      </c>
      <c r="AE23" s="9"/>
      <c r="AF23" s="9">
        <f t="shared" si="12"/>
        <v>3685.1999999999994</v>
      </c>
      <c r="AG23" s="9"/>
      <c r="AH23" s="9">
        <f t="shared" si="12"/>
        <v>3838.7499999999991</v>
      </c>
      <c r="AI23" s="9">
        <f t="shared" si="12"/>
        <v>3992.2999999999993</v>
      </c>
      <c r="AJ23" s="9">
        <f t="shared" si="12"/>
        <v>4145.8499999999995</v>
      </c>
    </row>
    <row r="24" spans="1:36" x14ac:dyDescent="0.25">
      <c r="A24" s="12">
        <v>13.8</v>
      </c>
      <c r="B24" s="9">
        <f t="shared" si="0"/>
        <v>1399.77</v>
      </c>
      <c r="C24" s="9"/>
      <c r="D24" s="9">
        <f t="shared" si="1"/>
        <v>1555.3000000000002</v>
      </c>
      <c r="E24" s="9"/>
      <c r="F24" s="9">
        <f t="shared" si="2"/>
        <v>1710.8300000000002</v>
      </c>
      <c r="G24" s="9"/>
      <c r="H24" s="9">
        <f t="shared" si="3"/>
        <v>1866.3600000000001</v>
      </c>
      <c r="I24" s="9"/>
      <c r="J24" s="9">
        <f t="shared" si="4"/>
        <v>2021.89</v>
      </c>
      <c r="K24" s="9"/>
      <c r="L24" s="9">
        <f t="shared" si="5"/>
        <v>2177.42</v>
      </c>
      <c r="M24" s="9"/>
      <c r="N24" s="9">
        <f t="shared" si="6"/>
        <v>2332.9500000000003</v>
      </c>
      <c r="O24" s="9"/>
      <c r="P24" s="9">
        <f t="shared" si="7"/>
        <v>2488.48</v>
      </c>
      <c r="Q24" s="9"/>
      <c r="R24" s="9">
        <f t="shared" si="8"/>
        <v>2644.01</v>
      </c>
      <c r="S24" s="9"/>
      <c r="T24" s="9">
        <f t="shared" si="9"/>
        <v>2799.54</v>
      </c>
      <c r="U24" s="9"/>
      <c r="V24" s="9">
        <f t="shared" si="10"/>
        <v>2955.07</v>
      </c>
      <c r="W24" s="9"/>
      <c r="X24" s="9">
        <f t="shared" si="12"/>
        <v>3110.6000000000004</v>
      </c>
      <c r="Y24" s="9"/>
      <c r="Z24" s="9">
        <f t="shared" si="12"/>
        <v>3266.13</v>
      </c>
      <c r="AA24" s="9"/>
      <c r="AB24" s="9">
        <f t="shared" si="12"/>
        <v>3421.6600000000003</v>
      </c>
      <c r="AC24" s="9"/>
      <c r="AD24" s="9">
        <f t="shared" si="12"/>
        <v>3577.19</v>
      </c>
      <c r="AE24" s="9"/>
      <c r="AF24" s="9">
        <f t="shared" si="12"/>
        <v>3732.7200000000003</v>
      </c>
      <c r="AG24" s="9"/>
      <c r="AH24" s="9">
        <f t="shared" si="12"/>
        <v>3888.25</v>
      </c>
      <c r="AI24" s="9">
        <f t="shared" si="12"/>
        <v>4043.78</v>
      </c>
      <c r="AJ24" s="9">
        <f t="shared" si="12"/>
        <v>4199.3100000000004</v>
      </c>
    </row>
    <row r="25" spans="1:36" x14ac:dyDescent="0.25">
      <c r="A25" s="12">
        <v>13.9</v>
      </c>
      <c r="B25" s="9">
        <f t="shared" si="0"/>
        <v>1417.5899999999997</v>
      </c>
      <c r="C25" s="9"/>
      <c r="D25" s="9">
        <f t="shared" si="1"/>
        <v>1575.0999999999997</v>
      </c>
      <c r="E25" s="9"/>
      <c r="F25" s="9">
        <f t="shared" si="2"/>
        <v>1732.6099999999997</v>
      </c>
      <c r="G25" s="9"/>
      <c r="H25" s="9">
        <f t="shared" si="3"/>
        <v>1890.1199999999997</v>
      </c>
      <c r="I25" s="9"/>
      <c r="J25" s="9">
        <f t="shared" si="4"/>
        <v>2047.6299999999997</v>
      </c>
      <c r="K25" s="9"/>
      <c r="L25" s="9">
        <f t="shared" si="5"/>
        <v>2205.14</v>
      </c>
      <c r="M25" s="9"/>
      <c r="N25" s="9">
        <f t="shared" si="6"/>
        <v>2362.6499999999996</v>
      </c>
      <c r="O25" s="9"/>
      <c r="P25" s="9">
        <f t="shared" si="7"/>
        <v>2520.16</v>
      </c>
      <c r="Q25" s="9"/>
      <c r="R25" s="9">
        <f t="shared" si="8"/>
        <v>2677.6699999999996</v>
      </c>
      <c r="S25" s="9"/>
      <c r="T25" s="9">
        <f t="shared" si="9"/>
        <v>2835.1799999999994</v>
      </c>
      <c r="U25" s="9"/>
      <c r="V25" s="9">
        <f t="shared" si="10"/>
        <v>2992.6899999999996</v>
      </c>
      <c r="W25" s="9"/>
      <c r="X25" s="9">
        <f t="shared" si="12"/>
        <v>3150.1999999999994</v>
      </c>
      <c r="Y25" s="9"/>
      <c r="Z25" s="9">
        <f t="shared" si="12"/>
        <v>3307.7099999999996</v>
      </c>
      <c r="AA25" s="9"/>
      <c r="AB25" s="9">
        <f t="shared" si="12"/>
        <v>3465.2199999999993</v>
      </c>
      <c r="AC25" s="9"/>
      <c r="AD25" s="9">
        <f t="shared" si="12"/>
        <v>3622.7299999999996</v>
      </c>
      <c r="AE25" s="9"/>
      <c r="AF25" s="9">
        <f t="shared" si="12"/>
        <v>3780.2399999999993</v>
      </c>
      <c r="AG25" s="9"/>
      <c r="AH25" s="9">
        <f t="shared" si="12"/>
        <v>3937.7499999999995</v>
      </c>
      <c r="AI25" s="9">
        <f t="shared" si="12"/>
        <v>4095.2599999999993</v>
      </c>
      <c r="AJ25" s="9">
        <f t="shared" si="12"/>
        <v>4252.7699999999995</v>
      </c>
    </row>
    <row r="26" spans="1:36" x14ac:dyDescent="0.25">
      <c r="A26" s="12">
        <v>14</v>
      </c>
      <c r="B26" s="9">
        <f t="shared" si="0"/>
        <v>1435.4099999999999</v>
      </c>
      <c r="C26" s="9"/>
      <c r="D26" s="9">
        <f t="shared" si="1"/>
        <v>1594.8999999999999</v>
      </c>
      <c r="E26" s="9"/>
      <c r="F26" s="9">
        <f t="shared" si="2"/>
        <v>1754.3899999999999</v>
      </c>
      <c r="G26" s="9"/>
      <c r="H26" s="9">
        <f t="shared" si="3"/>
        <v>1913.8799999999997</v>
      </c>
      <c r="I26" s="9"/>
      <c r="J26" s="9">
        <f t="shared" si="4"/>
        <v>2073.37</v>
      </c>
      <c r="K26" s="9"/>
      <c r="L26" s="9">
        <f t="shared" si="5"/>
        <v>2232.8599999999997</v>
      </c>
      <c r="M26" s="9"/>
      <c r="N26" s="9">
        <f t="shared" si="6"/>
        <v>2392.35</v>
      </c>
      <c r="O26" s="9"/>
      <c r="P26" s="9">
        <f>(($D$1*0.009)*($A26-4)+0.698-$D$2)*P$5</f>
        <v>2551.8399999999997</v>
      </c>
      <c r="Q26" s="9"/>
      <c r="R26" s="9">
        <f t="shared" si="8"/>
        <v>2711.3299999999995</v>
      </c>
      <c r="S26" s="9"/>
      <c r="T26" s="9">
        <f t="shared" si="9"/>
        <v>2870.8199999999997</v>
      </c>
      <c r="U26" s="9"/>
      <c r="V26" s="9">
        <f t="shared" si="10"/>
        <v>3030.3099999999995</v>
      </c>
      <c r="W26" s="9"/>
      <c r="X26" s="9">
        <f t="shared" si="12"/>
        <v>3189.7999999999997</v>
      </c>
      <c r="Y26" s="9"/>
      <c r="Z26" s="9">
        <f t="shared" si="12"/>
        <v>3349.2899999999995</v>
      </c>
      <c r="AA26" s="9"/>
      <c r="AB26" s="9">
        <f t="shared" si="12"/>
        <v>3508.7799999999997</v>
      </c>
      <c r="AC26" s="9"/>
      <c r="AD26" s="9">
        <f t="shared" si="12"/>
        <v>3668.2699999999995</v>
      </c>
      <c r="AE26" s="9"/>
      <c r="AF26" s="9">
        <f t="shared" si="12"/>
        <v>3827.7599999999993</v>
      </c>
      <c r="AG26" s="9"/>
      <c r="AH26" s="9">
        <f t="shared" si="12"/>
        <v>3987.2499999999995</v>
      </c>
      <c r="AI26" s="9">
        <f t="shared" si="12"/>
        <v>4146.74</v>
      </c>
      <c r="AJ26" s="9">
        <f t="shared" si="12"/>
        <v>4306.2299999999996</v>
      </c>
    </row>
    <row r="27" spans="1:36" x14ac:dyDescent="0.25">
      <c r="A27" s="12">
        <v>14.1</v>
      </c>
      <c r="B27" s="9">
        <f t="shared" si="0"/>
        <v>1453.2299999999998</v>
      </c>
      <c r="C27" s="9"/>
      <c r="D27" s="9">
        <f t="shared" si="1"/>
        <v>1614.6999999999998</v>
      </c>
      <c r="E27" s="9"/>
      <c r="F27" s="9">
        <f t="shared" si="2"/>
        <v>1776.1699999999998</v>
      </c>
      <c r="G27" s="9"/>
      <c r="H27" s="9">
        <f t="shared" si="3"/>
        <v>1937.6399999999999</v>
      </c>
      <c r="I27" s="9"/>
      <c r="J27" s="9">
        <f t="shared" si="4"/>
        <v>2099.1099999999997</v>
      </c>
      <c r="K27" s="9"/>
      <c r="L27" s="9">
        <f t="shared" si="5"/>
        <v>2260.58</v>
      </c>
      <c r="M27" s="9"/>
      <c r="N27" s="9">
        <f t="shared" si="6"/>
        <v>2422.0499999999997</v>
      </c>
      <c r="O27" s="9"/>
      <c r="P27" s="9">
        <f t="shared" si="7"/>
        <v>2583.5199999999995</v>
      </c>
      <c r="Q27" s="9"/>
      <c r="R27" s="9">
        <f t="shared" si="8"/>
        <v>2744.99</v>
      </c>
      <c r="S27" s="9"/>
      <c r="T27" s="9">
        <f t="shared" si="9"/>
        <v>2906.4599999999996</v>
      </c>
      <c r="U27" s="9"/>
      <c r="V27" s="9">
        <f t="shared" si="10"/>
        <v>3067.93</v>
      </c>
      <c r="W27" s="9"/>
      <c r="X27" s="9">
        <f t="shared" si="12"/>
        <v>3229.3999999999996</v>
      </c>
      <c r="Y27" s="9"/>
      <c r="Z27" s="9">
        <f t="shared" si="12"/>
        <v>3390.87</v>
      </c>
      <c r="AA27" s="9"/>
      <c r="AB27" s="9">
        <f t="shared" si="12"/>
        <v>3552.3399999999997</v>
      </c>
      <c r="AC27" s="9"/>
      <c r="AD27" s="9">
        <f t="shared" si="12"/>
        <v>3713.8099999999995</v>
      </c>
      <c r="AE27" s="9"/>
      <c r="AF27" s="9">
        <f t="shared" si="12"/>
        <v>3875.2799999999997</v>
      </c>
      <c r="AG27" s="9"/>
      <c r="AH27" s="9">
        <f t="shared" si="12"/>
        <v>4036.7499999999995</v>
      </c>
      <c r="AI27" s="9">
        <f t="shared" si="12"/>
        <v>4198.2199999999993</v>
      </c>
      <c r="AJ27" s="9">
        <f t="shared" si="12"/>
        <v>4359.6899999999996</v>
      </c>
    </row>
    <row r="28" spans="1:36" x14ac:dyDescent="0.25">
      <c r="A28" s="12">
        <v>14.2</v>
      </c>
      <c r="B28" s="9">
        <f t="shared" si="0"/>
        <v>1471.0499999999995</v>
      </c>
      <c r="C28" s="9"/>
      <c r="D28" s="9">
        <f t="shared" si="1"/>
        <v>1634.4999999999995</v>
      </c>
      <c r="E28" s="9"/>
      <c r="F28" s="9">
        <f t="shared" si="2"/>
        <v>1797.9499999999996</v>
      </c>
      <c r="G28" s="9"/>
      <c r="H28" s="9">
        <f t="shared" si="3"/>
        <v>1961.3999999999994</v>
      </c>
      <c r="I28" s="9"/>
      <c r="J28" s="9">
        <f t="shared" si="4"/>
        <v>2124.8499999999995</v>
      </c>
      <c r="K28" s="9"/>
      <c r="L28" s="9">
        <f t="shared" si="5"/>
        <v>2288.2999999999993</v>
      </c>
      <c r="M28" s="9"/>
      <c r="N28" s="9">
        <f t="shared" si="6"/>
        <v>2451.7499999999991</v>
      </c>
      <c r="O28" s="9"/>
      <c r="P28" s="9">
        <f t="shared" si="7"/>
        <v>2615.1999999999994</v>
      </c>
      <c r="Q28" s="9"/>
      <c r="R28" s="9">
        <f t="shared" si="8"/>
        <v>2778.6499999999992</v>
      </c>
      <c r="S28" s="9"/>
      <c r="T28" s="9">
        <f t="shared" si="9"/>
        <v>2942.099999999999</v>
      </c>
      <c r="U28" s="9"/>
      <c r="V28" s="9">
        <f t="shared" si="10"/>
        <v>3105.5499999999993</v>
      </c>
      <c r="W28" s="9"/>
      <c r="X28" s="9">
        <f t="shared" si="12"/>
        <v>3268.9999999999991</v>
      </c>
      <c r="Y28" s="9"/>
      <c r="Z28" s="9">
        <f t="shared" si="12"/>
        <v>3432.4499999999989</v>
      </c>
      <c r="AA28" s="9"/>
      <c r="AB28" s="9">
        <f t="shared" si="12"/>
        <v>3595.8999999999992</v>
      </c>
      <c r="AC28" s="9"/>
      <c r="AD28" s="9">
        <f t="shared" si="12"/>
        <v>3759.349999999999</v>
      </c>
      <c r="AE28" s="9"/>
      <c r="AF28" s="9">
        <f t="shared" si="12"/>
        <v>3922.7999999999988</v>
      </c>
      <c r="AG28" s="9"/>
      <c r="AH28" s="9">
        <f t="shared" si="12"/>
        <v>4086.2499999999986</v>
      </c>
      <c r="AI28" s="9">
        <f t="shared" si="12"/>
        <v>4249.6999999999989</v>
      </c>
      <c r="AJ28" s="9">
        <f t="shared" si="12"/>
        <v>4413.1499999999987</v>
      </c>
    </row>
    <row r="29" spans="1:36" x14ac:dyDescent="0.25">
      <c r="A29" s="12">
        <v>14.3</v>
      </c>
      <c r="B29" s="9">
        <f t="shared" si="0"/>
        <v>1488.87</v>
      </c>
      <c r="C29" s="9"/>
      <c r="D29" s="9">
        <f t="shared" si="1"/>
        <v>1654.3</v>
      </c>
      <c r="E29" s="9"/>
      <c r="F29" s="9">
        <f t="shared" si="2"/>
        <v>1819.73</v>
      </c>
      <c r="G29" s="9"/>
      <c r="H29" s="9">
        <f t="shared" si="3"/>
        <v>1985.1599999999999</v>
      </c>
      <c r="I29" s="9"/>
      <c r="J29" s="9">
        <f t="shared" si="4"/>
        <v>2150.5899999999997</v>
      </c>
      <c r="K29" s="9"/>
      <c r="L29" s="9">
        <f t="shared" si="5"/>
        <v>2316.02</v>
      </c>
      <c r="M29" s="9"/>
      <c r="N29" s="9">
        <f t="shared" si="6"/>
        <v>2481.4499999999998</v>
      </c>
      <c r="O29" s="9"/>
      <c r="P29" s="9">
        <f t="shared" si="7"/>
        <v>2646.88</v>
      </c>
      <c r="Q29" s="9"/>
      <c r="R29" s="9">
        <f t="shared" si="8"/>
        <v>2812.31</v>
      </c>
      <c r="S29" s="9"/>
      <c r="T29" s="9">
        <f t="shared" si="9"/>
        <v>2977.74</v>
      </c>
      <c r="U29" s="9"/>
      <c r="V29" s="9">
        <f t="shared" si="10"/>
        <v>3143.17</v>
      </c>
      <c r="W29" s="9"/>
      <c r="X29" s="9">
        <f t="shared" si="12"/>
        <v>3308.6</v>
      </c>
      <c r="Y29" s="9"/>
      <c r="Z29" s="9">
        <f t="shared" si="12"/>
        <v>3474.0299999999997</v>
      </c>
      <c r="AA29" s="9"/>
      <c r="AB29" s="9">
        <f t="shared" si="12"/>
        <v>3639.46</v>
      </c>
      <c r="AC29" s="9"/>
      <c r="AD29" s="9">
        <f t="shared" si="12"/>
        <v>3804.89</v>
      </c>
      <c r="AE29" s="9"/>
      <c r="AF29" s="9">
        <f t="shared" si="12"/>
        <v>3970.3199999999997</v>
      </c>
      <c r="AG29" s="9"/>
      <c r="AH29" s="9">
        <f t="shared" si="12"/>
        <v>4135.75</v>
      </c>
      <c r="AI29" s="9">
        <f t="shared" si="12"/>
        <v>4301.1799999999994</v>
      </c>
      <c r="AJ29" s="9">
        <f t="shared" si="12"/>
        <v>4466.6099999999997</v>
      </c>
    </row>
    <row r="30" spans="1:36" x14ac:dyDescent="0.25">
      <c r="A30" s="12">
        <v>14.4</v>
      </c>
      <c r="B30" s="9">
        <f t="shared" si="0"/>
        <v>1506.69</v>
      </c>
      <c r="C30" s="9"/>
      <c r="D30" s="9">
        <f t="shared" si="1"/>
        <v>1674.1</v>
      </c>
      <c r="E30" s="9"/>
      <c r="F30" s="9">
        <f t="shared" si="2"/>
        <v>1841.51</v>
      </c>
      <c r="G30" s="9"/>
      <c r="H30" s="9">
        <f t="shared" si="3"/>
        <v>2008.92</v>
      </c>
      <c r="I30" s="9"/>
      <c r="J30" s="9">
        <f t="shared" si="4"/>
        <v>2176.33</v>
      </c>
      <c r="K30" s="9"/>
      <c r="L30" s="9">
        <f t="shared" si="5"/>
        <v>2343.7399999999998</v>
      </c>
      <c r="M30" s="9"/>
      <c r="N30" s="9">
        <f t="shared" si="6"/>
        <v>2511.15</v>
      </c>
      <c r="O30" s="9"/>
      <c r="P30" s="9">
        <f t="shared" si="7"/>
        <v>2678.56</v>
      </c>
      <c r="Q30" s="9"/>
      <c r="R30" s="9">
        <f t="shared" si="8"/>
        <v>2845.97</v>
      </c>
      <c r="S30" s="9"/>
      <c r="T30" s="9">
        <f t="shared" si="9"/>
        <v>3013.38</v>
      </c>
      <c r="U30" s="9"/>
      <c r="V30" s="9">
        <f t="shared" si="10"/>
        <v>3180.79</v>
      </c>
      <c r="W30" s="9"/>
      <c r="X30" s="9">
        <f t="shared" si="12"/>
        <v>3348.2</v>
      </c>
      <c r="Y30" s="9"/>
      <c r="Z30" s="9">
        <f t="shared" si="12"/>
        <v>3515.61</v>
      </c>
      <c r="AA30" s="9"/>
      <c r="AB30" s="9">
        <f t="shared" si="12"/>
        <v>3683.02</v>
      </c>
      <c r="AC30" s="9"/>
      <c r="AD30" s="9">
        <f t="shared" si="12"/>
        <v>3850.43</v>
      </c>
      <c r="AE30" s="9"/>
      <c r="AF30" s="9">
        <f t="shared" si="12"/>
        <v>4017.84</v>
      </c>
      <c r="AG30" s="9"/>
      <c r="AH30" s="9">
        <f t="shared" si="12"/>
        <v>4185.25</v>
      </c>
      <c r="AI30" s="9">
        <f t="shared" si="12"/>
        <v>4352.66</v>
      </c>
      <c r="AJ30" s="9">
        <f t="shared" si="12"/>
        <v>4520.07</v>
      </c>
    </row>
    <row r="31" spans="1:36" x14ac:dyDescent="0.25">
      <c r="A31" s="12">
        <v>14.5</v>
      </c>
      <c r="B31" s="9">
        <f t="shared" si="0"/>
        <v>1524.51</v>
      </c>
      <c r="C31" s="9"/>
      <c r="D31" s="9">
        <f t="shared" si="1"/>
        <v>1693.9</v>
      </c>
      <c r="E31" s="9"/>
      <c r="F31" s="9">
        <f t="shared" si="2"/>
        <v>1863.29</v>
      </c>
      <c r="G31" s="9"/>
      <c r="H31" s="9">
        <f t="shared" si="3"/>
        <v>2032.68</v>
      </c>
      <c r="I31" s="9"/>
      <c r="J31" s="9">
        <f t="shared" si="4"/>
        <v>2202.0700000000002</v>
      </c>
      <c r="K31" s="9"/>
      <c r="L31" s="9">
        <f t="shared" si="5"/>
        <v>2371.46</v>
      </c>
      <c r="M31" s="9"/>
      <c r="N31" s="9">
        <f t="shared" si="6"/>
        <v>2540.85</v>
      </c>
      <c r="O31" s="9"/>
      <c r="P31" s="9">
        <f t="shared" si="7"/>
        <v>2710.24</v>
      </c>
      <c r="Q31" s="9"/>
      <c r="R31" s="9">
        <f t="shared" si="8"/>
        <v>2879.63</v>
      </c>
      <c r="S31" s="9"/>
      <c r="T31" s="9">
        <f t="shared" si="9"/>
        <v>3049.02</v>
      </c>
      <c r="U31" s="9"/>
      <c r="V31" s="9">
        <f t="shared" si="10"/>
        <v>3218.41</v>
      </c>
      <c r="W31" s="9"/>
      <c r="X31" s="9">
        <f t="shared" si="12"/>
        <v>3387.8</v>
      </c>
      <c r="Y31" s="9"/>
      <c r="Z31" s="9">
        <f t="shared" si="12"/>
        <v>3557.19</v>
      </c>
      <c r="AA31" s="9"/>
      <c r="AB31" s="9">
        <f t="shared" si="12"/>
        <v>3726.58</v>
      </c>
      <c r="AC31" s="9"/>
      <c r="AD31" s="9">
        <f t="shared" si="12"/>
        <v>3895.97</v>
      </c>
      <c r="AE31" s="9"/>
      <c r="AF31" s="9">
        <f t="shared" si="12"/>
        <v>4065.36</v>
      </c>
      <c r="AG31" s="9"/>
      <c r="AH31" s="9">
        <f t="shared" si="12"/>
        <v>4234.75</v>
      </c>
      <c r="AI31" s="9">
        <f t="shared" si="12"/>
        <v>4404.1400000000003</v>
      </c>
      <c r="AJ31" s="9">
        <f t="shared" si="12"/>
        <v>4573.53</v>
      </c>
    </row>
    <row r="32" spans="1:36" x14ac:dyDescent="0.25">
      <c r="A32" s="12">
        <v>14.6</v>
      </c>
      <c r="B32" s="9">
        <f t="shared" si="0"/>
        <v>1542.3299999999997</v>
      </c>
      <c r="C32" s="9"/>
      <c r="D32" s="9">
        <f t="shared" si="1"/>
        <v>1713.6999999999996</v>
      </c>
      <c r="E32" s="9"/>
      <c r="F32" s="9">
        <f t="shared" si="2"/>
        <v>1885.0699999999997</v>
      </c>
      <c r="G32" s="9"/>
      <c r="H32" s="9">
        <f t="shared" si="3"/>
        <v>2056.4399999999996</v>
      </c>
      <c r="I32" s="9"/>
      <c r="J32" s="9">
        <f t="shared" si="4"/>
        <v>2227.8099999999995</v>
      </c>
      <c r="K32" s="9"/>
      <c r="L32" s="9">
        <f t="shared" si="5"/>
        <v>2399.1799999999994</v>
      </c>
      <c r="M32" s="9"/>
      <c r="N32" s="9">
        <f t="shared" si="6"/>
        <v>2570.5499999999997</v>
      </c>
      <c r="O32" s="9"/>
      <c r="P32" s="9">
        <f t="shared" si="7"/>
        <v>2741.9199999999996</v>
      </c>
      <c r="Q32" s="9"/>
      <c r="R32" s="9">
        <f t="shared" si="8"/>
        <v>2913.2899999999995</v>
      </c>
      <c r="S32" s="9"/>
      <c r="T32" s="9">
        <f t="shared" si="9"/>
        <v>3084.6599999999994</v>
      </c>
      <c r="U32" s="9"/>
      <c r="V32" s="9">
        <f t="shared" si="10"/>
        <v>3256.0299999999993</v>
      </c>
      <c r="W32" s="9"/>
      <c r="X32" s="9">
        <f t="shared" si="12"/>
        <v>3427.3999999999992</v>
      </c>
      <c r="Y32" s="9"/>
      <c r="Z32" s="9">
        <f t="shared" si="12"/>
        <v>3598.7699999999995</v>
      </c>
      <c r="AA32" s="9"/>
      <c r="AB32" s="9">
        <f t="shared" si="12"/>
        <v>3770.1399999999994</v>
      </c>
      <c r="AC32" s="9"/>
      <c r="AD32" s="9">
        <f t="shared" si="12"/>
        <v>3941.5099999999993</v>
      </c>
      <c r="AE32" s="9"/>
      <c r="AF32" s="9">
        <f t="shared" si="12"/>
        <v>4112.8799999999992</v>
      </c>
      <c r="AG32" s="9"/>
      <c r="AH32" s="9">
        <f t="shared" si="12"/>
        <v>4284.2499999999991</v>
      </c>
      <c r="AI32" s="9">
        <f t="shared" si="12"/>
        <v>4455.619999999999</v>
      </c>
      <c r="AJ32" s="9">
        <f t="shared" si="12"/>
        <v>4626.9899999999989</v>
      </c>
    </row>
    <row r="33" spans="1:36" x14ac:dyDescent="0.25">
      <c r="A33" s="12">
        <v>14.7</v>
      </c>
      <c r="B33" s="9">
        <f t="shared" si="0"/>
        <v>1560.1499999999999</v>
      </c>
      <c r="C33" s="9"/>
      <c r="D33" s="9">
        <f t="shared" si="1"/>
        <v>1733.4999999999998</v>
      </c>
      <c r="E33" s="9"/>
      <c r="F33" s="9">
        <f t="shared" si="2"/>
        <v>1906.8499999999997</v>
      </c>
      <c r="G33" s="9"/>
      <c r="H33" s="9">
        <f t="shared" si="3"/>
        <v>2080.1999999999998</v>
      </c>
      <c r="I33" s="9"/>
      <c r="J33" s="9">
        <f t="shared" si="4"/>
        <v>2253.5499999999997</v>
      </c>
      <c r="K33" s="9"/>
      <c r="L33" s="9">
        <f t="shared" si="5"/>
        <v>2426.8999999999996</v>
      </c>
      <c r="M33" s="9"/>
      <c r="N33" s="9">
        <f t="shared" si="6"/>
        <v>2600.2499999999995</v>
      </c>
      <c r="O33" s="9"/>
      <c r="P33" s="9">
        <f t="shared" si="7"/>
        <v>2773.5999999999995</v>
      </c>
      <c r="Q33" s="9"/>
      <c r="R33" s="9">
        <f t="shared" si="8"/>
        <v>2946.9499999999994</v>
      </c>
      <c r="S33" s="9"/>
      <c r="T33" s="9">
        <f t="shared" si="9"/>
        <v>3120.2999999999997</v>
      </c>
      <c r="U33" s="9"/>
      <c r="V33" s="9">
        <f t="shared" si="10"/>
        <v>3293.6499999999996</v>
      </c>
      <c r="W33" s="9"/>
      <c r="X33" s="9">
        <f t="shared" si="12"/>
        <v>3466.9999999999995</v>
      </c>
      <c r="Y33" s="9"/>
      <c r="Z33" s="9">
        <f t="shared" si="12"/>
        <v>3640.3499999999995</v>
      </c>
      <c r="AA33" s="9"/>
      <c r="AB33" s="9">
        <f t="shared" si="12"/>
        <v>3813.6999999999994</v>
      </c>
      <c r="AC33" s="9"/>
      <c r="AD33" s="9">
        <f t="shared" si="12"/>
        <v>3987.0499999999993</v>
      </c>
      <c r="AE33" s="9"/>
      <c r="AF33" s="9">
        <f t="shared" si="12"/>
        <v>4160.3999999999996</v>
      </c>
      <c r="AG33" s="9"/>
      <c r="AH33" s="9">
        <f t="shared" si="12"/>
        <v>4333.7499999999991</v>
      </c>
      <c r="AI33" s="9">
        <f t="shared" si="12"/>
        <v>4507.0999999999995</v>
      </c>
      <c r="AJ33" s="9">
        <f t="shared" si="12"/>
        <v>4680.4499999999989</v>
      </c>
    </row>
    <row r="34" spans="1:36" x14ac:dyDescent="0.25">
      <c r="A34" s="12">
        <v>14.8</v>
      </c>
      <c r="B34" s="9">
        <f t="shared" si="0"/>
        <v>1577.97</v>
      </c>
      <c r="C34" s="9"/>
      <c r="D34" s="9">
        <f t="shared" si="1"/>
        <v>1753.3000000000002</v>
      </c>
      <c r="E34" s="9"/>
      <c r="F34" s="9">
        <f t="shared" si="2"/>
        <v>1928.63</v>
      </c>
      <c r="G34" s="9"/>
      <c r="H34" s="9">
        <f t="shared" si="3"/>
        <v>2103.96</v>
      </c>
      <c r="I34" s="9"/>
      <c r="J34" s="9">
        <f t="shared" si="4"/>
        <v>2279.29</v>
      </c>
      <c r="K34" s="9"/>
      <c r="L34" s="9">
        <f t="shared" si="5"/>
        <v>2454.6200000000003</v>
      </c>
      <c r="M34" s="9"/>
      <c r="N34" s="9">
        <f t="shared" si="6"/>
        <v>2629.9500000000003</v>
      </c>
      <c r="O34" s="9"/>
      <c r="P34" s="9">
        <f t="shared" si="7"/>
        <v>2805.28</v>
      </c>
      <c r="Q34" s="9"/>
      <c r="R34" s="9">
        <f t="shared" si="8"/>
        <v>2980.61</v>
      </c>
      <c r="S34" s="9"/>
      <c r="T34" s="9">
        <f t="shared" si="9"/>
        <v>3155.94</v>
      </c>
      <c r="U34" s="9"/>
      <c r="V34" s="9">
        <f t="shared" si="10"/>
        <v>3331.2700000000004</v>
      </c>
      <c r="W34" s="9"/>
      <c r="X34" s="9">
        <f t="shared" si="12"/>
        <v>3506.6000000000004</v>
      </c>
      <c r="Y34" s="9"/>
      <c r="Z34" s="9">
        <f t="shared" si="12"/>
        <v>3681.9300000000003</v>
      </c>
      <c r="AA34" s="9"/>
      <c r="AB34" s="9">
        <f t="shared" si="12"/>
        <v>3857.26</v>
      </c>
      <c r="AC34" s="9"/>
      <c r="AD34" s="9">
        <f t="shared" si="12"/>
        <v>4032.59</v>
      </c>
      <c r="AE34" s="9"/>
      <c r="AF34" s="9">
        <f t="shared" si="12"/>
        <v>4207.92</v>
      </c>
      <c r="AG34" s="9"/>
      <c r="AH34" s="9">
        <f t="shared" si="12"/>
        <v>4383.25</v>
      </c>
      <c r="AI34" s="9">
        <f t="shared" si="12"/>
        <v>4558.58</v>
      </c>
      <c r="AJ34" s="9">
        <f t="shared" si="12"/>
        <v>4733.9100000000008</v>
      </c>
    </row>
    <row r="35" spans="1:36" x14ac:dyDescent="0.25">
      <c r="A35" s="12">
        <v>14.9</v>
      </c>
      <c r="B35" s="9">
        <f t="shared" si="0"/>
        <v>1595.7899999999997</v>
      </c>
      <c r="C35" s="9"/>
      <c r="D35" s="9">
        <f t="shared" si="1"/>
        <v>1773.1</v>
      </c>
      <c r="E35" s="9"/>
      <c r="F35" s="9">
        <f t="shared" si="2"/>
        <v>1950.4099999999999</v>
      </c>
      <c r="G35" s="9"/>
      <c r="H35" s="9">
        <f t="shared" si="3"/>
        <v>2127.7199999999998</v>
      </c>
      <c r="I35" s="9"/>
      <c r="J35" s="9">
        <f t="shared" si="4"/>
        <v>2305.0299999999997</v>
      </c>
      <c r="K35" s="9"/>
      <c r="L35" s="9">
        <f t="shared" si="5"/>
        <v>2482.3399999999997</v>
      </c>
      <c r="M35" s="9"/>
      <c r="N35" s="9">
        <f t="shared" si="6"/>
        <v>2659.6499999999996</v>
      </c>
      <c r="O35" s="9"/>
      <c r="P35" s="9">
        <f t="shared" si="7"/>
        <v>2836.9599999999996</v>
      </c>
      <c r="Q35" s="9"/>
      <c r="R35" s="9">
        <f t="shared" si="8"/>
        <v>3014.2699999999995</v>
      </c>
      <c r="S35" s="9"/>
      <c r="T35" s="9">
        <f t="shared" si="9"/>
        <v>3191.5799999999995</v>
      </c>
      <c r="U35" s="9"/>
      <c r="V35" s="9">
        <f t="shared" si="10"/>
        <v>3368.8899999999994</v>
      </c>
      <c r="W35" s="9"/>
      <c r="X35" s="9">
        <f t="shared" si="12"/>
        <v>3546.2</v>
      </c>
      <c r="Y35" s="9"/>
      <c r="Z35" s="9">
        <f t="shared" si="12"/>
        <v>3723.5099999999998</v>
      </c>
      <c r="AA35" s="9"/>
      <c r="AB35" s="9">
        <f t="shared" si="12"/>
        <v>3900.8199999999997</v>
      </c>
      <c r="AC35" s="9"/>
      <c r="AD35" s="9">
        <f t="shared" si="12"/>
        <v>4078.1299999999997</v>
      </c>
      <c r="AE35" s="9"/>
      <c r="AF35" s="9">
        <f t="shared" si="12"/>
        <v>4255.4399999999996</v>
      </c>
      <c r="AG35" s="9"/>
      <c r="AH35" s="9">
        <f t="shared" si="12"/>
        <v>4432.7499999999991</v>
      </c>
      <c r="AI35" s="9">
        <f t="shared" si="12"/>
        <v>4610.0599999999995</v>
      </c>
      <c r="AJ35" s="9">
        <f t="shared" si="12"/>
        <v>4787.37</v>
      </c>
    </row>
    <row r="36" spans="1:36" x14ac:dyDescent="0.25">
      <c r="A36" s="12">
        <v>15</v>
      </c>
      <c r="B36" s="9">
        <f t="shared" si="0"/>
        <v>1613.61</v>
      </c>
      <c r="C36" s="9"/>
      <c r="D36" s="9">
        <f t="shared" si="1"/>
        <v>1792.8999999999999</v>
      </c>
      <c r="E36" s="9"/>
      <c r="F36" s="9">
        <f t="shared" si="2"/>
        <v>1972.1899999999998</v>
      </c>
      <c r="G36" s="9"/>
      <c r="H36" s="9">
        <f t="shared" si="3"/>
        <v>2151.48</v>
      </c>
      <c r="I36" s="9"/>
      <c r="J36" s="9">
        <f t="shared" si="4"/>
        <v>2330.77</v>
      </c>
      <c r="K36" s="9"/>
      <c r="L36" s="9">
        <f t="shared" si="5"/>
        <v>2510.06</v>
      </c>
      <c r="M36" s="9"/>
      <c r="N36" s="9">
        <f t="shared" si="6"/>
        <v>2689.35</v>
      </c>
      <c r="O36" s="9"/>
      <c r="P36" s="9">
        <f t="shared" si="7"/>
        <v>2868.64</v>
      </c>
      <c r="Q36" s="9"/>
      <c r="R36" s="9">
        <f t="shared" si="8"/>
        <v>3047.93</v>
      </c>
      <c r="S36" s="9"/>
      <c r="T36" s="9">
        <f t="shared" si="9"/>
        <v>3227.22</v>
      </c>
      <c r="U36" s="9"/>
      <c r="V36" s="9">
        <f t="shared" si="10"/>
        <v>3406.5099999999998</v>
      </c>
      <c r="W36" s="9"/>
      <c r="X36" s="9">
        <f t="shared" si="12"/>
        <v>3585.7999999999997</v>
      </c>
      <c r="Y36" s="9"/>
      <c r="Z36" s="9">
        <f t="shared" si="12"/>
        <v>3765.0899999999997</v>
      </c>
      <c r="AA36" s="9"/>
      <c r="AB36" s="9">
        <f t="shared" si="12"/>
        <v>3944.3799999999997</v>
      </c>
      <c r="AC36" s="9"/>
      <c r="AD36" s="9">
        <f t="shared" si="12"/>
        <v>4123.67</v>
      </c>
      <c r="AE36" s="9"/>
      <c r="AF36" s="9">
        <f t="shared" si="12"/>
        <v>4302.96</v>
      </c>
      <c r="AG36" s="9"/>
      <c r="AH36" s="9">
        <f t="shared" si="12"/>
        <v>4482.25</v>
      </c>
      <c r="AI36" s="9">
        <f t="shared" si="12"/>
        <v>4661.54</v>
      </c>
      <c r="AJ36" s="9">
        <f t="shared" si="12"/>
        <v>4840.83</v>
      </c>
    </row>
    <row r="37" spans="1:36" x14ac:dyDescent="0.25">
      <c r="A37" s="12">
        <v>15.1</v>
      </c>
      <c r="B37" s="9">
        <f t="shared" si="0"/>
        <v>1631.4299999999998</v>
      </c>
      <c r="D37" s="9">
        <f t="shared" si="1"/>
        <v>1812.6999999999998</v>
      </c>
      <c r="F37" s="9">
        <f t="shared" si="2"/>
        <v>1993.9699999999998</v>
      </c>
      <c r="H37" s="9">
        <f t="shared" si="3"/>
        <v>2175.2399999999998</v>
      </c>
      <c r="J37" s="9">
        <f t="shared" si="4"/>
        <v>2356.5099999999998</v>
      </c>
      <c r="L37" s="9">
        <f t="shared" si="5"/>
        <v>2537.7799999999997</v>
      </c>
      <c r="N37" s="9">
        <f t="shared" si="6"/>
        <v>2719.0499999999997</v>
      </c>
      <c r="P37" s="9">
        <f t="shared" si="7"/>
        <v>2900.3199999999997</v>
      </c>
      <c r="R37" s="9">
        <f t="shared" si="8"/>
        <v>3081.5899999999997</v>
      </c>
      <c r="T37" s="9">
        <f t="shared" si="9"/>
        <v>3262.8599999999997</v>
      </c>
      <c r="V37" s="9">
        <f t="shared" si="10"/>
        <v>3444.1299999999997</v>
      </c>
      <c r="X37" s="9">
        <f t="shared" si="12"/>
        <v>3625.3999999999996</v>
      </c>
      <c r="Z37" s="9">
        <f t="shared" si="12"/>
        <v>3806.6699999999996</v>
      </c>
      <c r="AB37" s="9">
        <f t="shared" si="12"/>
        <v>3987.9399999999996</v>
      </c>
      <c r="AD37" s="9">
        <f t="shared" si="12"/>
        <v>4169.21</v>
      </c>
      <c r="AF37" s="9">
        <f t="shared" si="12"/>
        <v>4350.4799999999996</v>
      </c>
      <c r="AH37" s="9">
        <f t="shared" si="12"/>
        <v>4531.75</v>
      </c>
      <c r="AI37" s="9">
        <f t="shared" si="12"/>
        <v>4713.0199999999995</v>
      </c>
      <c r="AJ37" s="9">
        <f t="shared" si="12"/>
        <v>4894.29</v>
      </c>
    </row>
    <row r="38" spans="1:36" x14ac:dyDescent="0.25">
      <c r="A38" s="12">
        <v>15.2</v>
      </c>
      <c r="B38" s="9">
        <f t="shared" si="0"/>
        <v>1649.2499999999995</v>
      </c>
      <c r="D38" s="9">
        <f t="shared" si="1"/>
        <v>1832.4999999999995</v>
      </c>
      <c r="F38" s="9">
        <f t="shared" si="2"/>
        <v>2015.7499999999995</v>
      </c>
      <c r="H38" s="9">
        <f t="shared" si="3"/>
        <v>2198.9999999999995</v>
      </c>
      <c r="J38" s="9">
        <f t="shared" si="4"/>
        <v>2382.2499999999995</v>
      </c>
      <c r="L38" s="9">
        <f t="shared" si="5"/>
        <v>2565.4999999999995</v>
      </c>
      <c r="N38" s="9">
        <f t="shared" si="6"/>
        <v>2748.7499999999995</v>
      </c>
      <c r="P38" s="9">
        <f t="shared" si="7"/>
        <v>2931.9999999999991</v>
      </c>
      <c r="R38" s="9">
        <f t="shared" si="8"/>
        <v>3115.2499999999991</v>
      </c>
      <c r="T38" s="9">
        <f t="shared" si="9"/>
        <v>3298.4999999999991</v>
      </c>
      <c r="V38" s="9">
        <f t="shared" si="10"/>
        <v>3481.7499999999991</v>
      </c>
      <c r="X38" s="9">
        <f t="shared" si="12"/>
        <v>3664.9999999999991</v>
      </c>
      <c r="Z38" s="9">
        <f t="shared" si="12"/>
        <v>3848.2499999999991</v>
      </c>
      <c r="AB38" s="9">
        <f t="shared" si="12"/>
        <v>4031.4999999999991</v>
      </c>
      <c r="AD38" s="9">
        <f t="shared" si="12"/>
        <v>4214.7499999999991</v>
      </c>
      <c r="AF38" s="9">
        <f t="shared" si="12"/>
        <v>4397.9999999999991</v>
      </c>
      <c r="AH38" s="9">
        <f t="shared" si="12"/>
        <v>4581.2499999999991</v>
      </c>
      <c r="AI38" s="9">
        <f t="shared" si="12"/>
        <v>4764.4999999999991</v>
      </c>
      <c r="AJ38" s="9">
        <f t="shared" si="12"/>
        <v>4947.7499999999991</v>
      </c>
    </row>
    <row r="39" spans="1:36" x14ac:dyDescent="0.25">
      <c r="A39" s="12">
        <v>15.3</v>
      </c>
      <c r="B39" s="9">
        <f t="shared" si="0"/>
        <v>1667.07</v>
      </c>
      <c r="D39" s="9">
        <f t="shared" si="1"/>
        <v>1852.3</v>
      </c>
      <c r="F39" s="9">
        <f t="shared" si="2"/>
        <v>2037.53</v>
      </c>
      <c r="H39" s="9">
        <f t="shared" si="3"/>
        <v>2222.7599999999998</v>
      </c>
      <c r="J39" s="9">
        <f t="shared" si="4"/>
        <v>2407.9899999999998</v>
      </c>
      <c r="L39" s="9">
        <f t="shared" si="5"/>
        <v>2593.2199999999998</v>
      </c>
      <c r="N39" s="9">
        <f t="shared" si="6"/>
        <v>2778.45</v>
      </c>
      <c r="P39" s="9">
        <f t="shared" si="7"/>
        <v>2963.68</v>
      </c>
      <c r="R39" s="9">
        <f t="shared" si="8"/>
        <v>3148.91</v>
      </c>
      <c r="T39" s="9">
        <f t="shared" si="9"/>
        <v>3334.14</v>
      </c>
      <c r="V39" s="9">
        <f t="shared" si="10"/>
        <v>3519.37</v>
      </c>
      <c r="X39" s="9">
        <f t="shared" ref="X39:AJ52" si="13">(($D$1*0.009)*($A39-4)+0.698-$D$2)*X$5</f>
        <v>3704.6</v>
      </c>
      <c r="Z39" s="9">
        <f t="shared" si="13"/>
        <v>3889.83</v>
      </c>
      <c r="AB39" s="9">
        <f t="shared" si="13"/>
        <v>4075.06</v>
      </c>
      <c r="AD39" s="9">
        <f t="shared" si="13"/>
        <v>4260.29</v>
      </c>
      <c r="AF39" s="9">
        <f t="shared" si="13"/>
        <v>4445.5199999999995</v>
      </c>
      <c r="AH39" s="9">
        <f t="shared" si="13"/>
        <v>4630.75</v>
      </c>
      <c r="AI39" s="9">
        <f t="shared" si="13"/>
        <v>4815.9799999999996</v>
      </c>
      <c r="AJ39" s="9">
        <f t="shared" si="13"/>
        <v>5001.21</v>
      </c>
    </row>
    <row r="40" spans="1:36" x14ac:dyDescent="0.25">
      <c r="A40" s="12">
        <v>15.4</v>
      </c>
      <c r="B40" s="9">
        <f t="shared" si="0"/>
        <v>1684.89</v>
      </c>
      <c r="D40" s="9">
        <f t="shared" si="1"/>
        <v>1872.1</v>
      </c>
      <c r="F40" s="9">
        <f t="shared" si="2"/>
        <v>2059.31</v>
      </c>
      <c r="H40" s="9">
        <f t="shared" si="3"/>
        <v>2246.52</v>
      </c>
      <c r="J40" s="9">
        <f t="shared" si="4"/>
        <v>2433.73</v>
      </c>
      <c r="L40" s="9">
        <f t="shared" si="5"/>
        <v>2620.94</v>
      </c>
      <c r="N40" s="9">
        <f t="shared" si="6"/>
        <v>2808.15</v>
      </c>
      <c r="P40" s="9">
        <f t="shared" si="7"/>
        <v>2995.36</v>
      </c>
      <c r="R40" s="9">
        <f t="shared" si="8"/>
        <v>3182.57</v>
      </c>
      <c r="T40" s="9">
        <f t="shared" si="9"/>
        <v>3369.78</v>
      </c>
      <c r="V40" s="9">
        <f t="shared" si="10"/>
        <v>3556.9900000000002</v>
      </c>
      <c r="X40" s="9">
        <f t="shared" si="13"/>
        <v>3744.2</v>
      </c>
      <c r="Z40" s="9">
        <f t="shared" si="13"/>
        <v>3931.41</v>
      </c>
      <c r="AB40" s="9">
        <f t="shared" si="13"/>
        <v>4118.62</v>
      </c>
      <c r="AD40" s="9">
        <f t="shared" si="13"/>
        <v>4305.83</v>
      </c>
      <c r="AF40" s="9">
        <f t="shared" si="13"/>
        <v>4493.04</v>
      </c>
      <c r="AH40" s="9">
        <f t="shared" si="13"/>
        <v>4680.25</v>
      </c>
      <c r="AI40" s="9">
        <f t="shared" si="13"/>
        <v>4867.46</v>
      </c>
      <c r="AJ40" s="9">
        <f t="shared" si="13"/>
        <v>5054.67</v>
      </c>
    </row>
    <row r="41" spans="1:36" x14ac:dyDescent="0.25">
      <c r="A41" s="12">
        <v>15.5</v>
      </c>
      <c r="B41" s="9">
        <f t="shared" si="0"/>
        <v>1702.7099999999998</v>
      </c>
      <c r="D41" s="9">
        <f t="shared" si="1"/>
        <v>1891.8999999999996</v>
      </c>
      <c r="F41" s="9">
        <f t="shared" si="2"/>
        <v>2081.0899999999997</v>
      </c>
      <c r="H41" s="9">
        <f t="shared" si="3"/>
        <v>2270.2799999999997</v>
      </c>
      <c r="J41" s="9">
        <f t="shared" si="4"/>
        <v>2459.4699999999998</v>
      </c>
      <c r="L41" s="9">
        <f t="shared" si="5"/>
        <v>2648.6599999999994</v>
      </c>
      <c r="N41" s="9">
        <f t="shared" si="6"/>
        <v>2837.8499999999995</v>
      </c>
      <c r="P41" s="9">
        <f t="shared" si="7"/>
        <v>3027.0399999999995</v>
      </c>
      <c r="R41" s="9">
        <f t="shared" si="8"/>
        <v>3216.2299999999996</v>
      </c>
      <c r="T41" s="9">
        <f t="shared" si="9"/>
        <v>3405.4199999999996</v>
      </c>
      <c r="V41" s="9">
        <f t="shared" si="10"/>
        <v>3594.6099999999992</v>
      </c>
      <c r="X41" s="9">
        <f t="shared" si="13"/>
        <v>3783.7999999999993</v>
      </c>
      <c r="Z41" s="9">
        <f t="shared" si="13"/>
        <v>3972.9899999999993</v>
      </c>
      <c r="AB41" s="9">
        <f t="shared" si="13"/>
        <v>4162.1799999999994</v>
      </c>
      <c r="AD41" s="9">
        <f t="shared" si="13"/>
        <v>4351.369999999999</v>
      </c>
      <c r="AF41" s="9">
        <f t="shared" si="13"/>
        <v>4540.5599999999995</v>
      </c>
      <c r="AH41" s="9">
        <f t="shared" si="13"/>
        <v>4729.7499999999991</v>
      </c>
      <c r="AI41" s="9">
        <f t="shared" si="13"/>
        <v>4918.9399999999996</v>
      </c>
      <c r="AJ41" s="9">
        <f t="shared" si="13"/>
        <v>5108.1299999999992</v>
      </c>
    </row>
    <row r="42" spans="1:36" x14ac:dyDescent="0.25">
      <c r="A42" s="12">
        <v>15.6</v>
      </c>
      <c r="B42" s="9">
        <f t="shared" si="0"/>
        <v>1720.5299999999997</v>
      </c>
      <c r="D42" s="9">
        <f t="shared" si="1"/>
        <v>1911.6999999999998</v>
      </c>
      <c r="F42" s="9">
        <f t="shared" si="2"/>
        <v>2102.87</v>
      </c>
      <c r="H42" s="9">
        <f t="shared" si="3"/>
        <v>2294.0399999999995</v>
      </c>
      <c r="J42" s="9">
        <f t="shared" si="4"/>
        <v>2485.2099999999996</v>
      </c>
      <c r="L42" s="9">
        <f t="shared" si="5"/>
        <v>2676.3799999999997</v>
      </c>
      <c r="N42" s="9">
        <f t="shared" si="6"/>
        <v>2867.5499999999997</v>
      </c>
      <c r="P42" s="9">
        <f t="shared" si="7"/>
        <v>3058.7199999999993</v>
      </c>
      <c r="R42" s="9">
        <f t="shared" si="8"/>
        <v>3249.8899999999994</v>
      </c>
      <c r="T42" s="9">
        <f t="shared" si="9"/>
        <v>3441.0599999999995</v>
      </c>
      <c r="V42" s="9">
        <f t="shared" si="10"/>
        <v>3632.2299999999996</v>
      </c>
      <c r="X42" s="9">
        <f t="shared" si="13"/>
        <v>3823.3999999999996</v>
      </c>
      <c r="Z42" s="9">
        <f t="shared" si="13"/>
        <v>4014.5699999999993</v>
      </c>
      <c r="AB42" s="9">
        <f t="shared" si="13"/>
        <v>4205.74</v>
      </c>
      <c r="AD42" s="9">
        <f t="shared" si="13"/>
        <v>4396.9099999999989</v>
      </c>
      <c r="AF42" s="9">
        <f t="shared" si="13"/>
        <v>4588.079999999999</v>
      </c>
      <c r="AH42" s="9">
        <f t="shared" si="13"/>
        <v>4779.2499999999991</v>
      </c>
      <c r="AI42" s="9">
        <f t="shared" si="13"/>
        <v>4970.4199999999992</v>
      </c>
      <c r="AJ42" s="9">
        <f t="shared" si="13"/>
        <v>5161.5899999999992</v>
      </c>
    </row>
    <row r="43" spans="1:36" x14ac:dyDescent="0.25">
      <c r="A43" s="12">
        <v>15.7</v>
      </c>
      <c r="B43" s="9">
        <f t="shared" si="0"/>
        <v>1738.35</v>
      </c>
      <c r="D43" s="9">
        <f t="shared" si="1"/>
        <v>1931.4999999999998</v>
      </c>
      <c r="F43" s="9">
        <f t="shared" si="2"/>
        <v>2124.6499999999996</v>
      </c>
      <c r="H43" s="9">
        <f t="shared" si="3"/>
        <v>2317.7999999999997</v>
      </c>
      <c r="J43" s="9">
        <f t="shared" si="4"/>
        <v>2510.9499999999998</v>
      </c>
      <c r="L43" s="9">
        <f t="shared" si="5"/>
        <v>2704.0999999999995</v>
      </c>
      <c r="N43" s="9">
        <f t="shared" si="6"/>
        <v>2897.2499999999995</v>
      </c>
      <c r="P43" s="9">
        <f t="shared" si="7"/>
        <v>3090.3999999999996</v>
      </c>
      <c r="R43" s="9">
        <f t="shared" si="8"/>
        <v>3283.5499999999997</v>
      </c>
      <c r="T43" s="9">
        <f t="shared" si="9"/>
        <v>3476.7</v>
      </c>
      <c r="V43" s="9">
        <f t="shared" si="10"/>
        <v>3669.8499999999995</v>
      </c>
      <c r="X43" s="9">
        <f t="shared" si="13"/>
        <v>3862.9999999999995</v>
      </c>
      <c r="Z43" s="9">
        <f t="shared" si="13"/>
        <v>4056.1499999999996</v>
      </c>
      <c r="AB43" s="9">
        <f t="shared" si="13"/>
        <v>4249.2999999999993</v>
      </c>
      <c r="AD43" s="9">
        <f t="shared" si="13"/>
        <v>4442.45</v>
      </c>
      <c r="AF43" s="9">
        <f t="shared" si="13"/>
        <v>4635.5999999999995</v>
      </c>
      <c r="AH43" s="9">
        <f t="shared" si="13"/>
        <v>4828.7499999999991</v>
      </c>
      <c r="AI43" s="9">
        <f t="shared" si="13"/>
        <v>5021.8999999999996</v>
      </c>
      <c r="AJ43" s="9">
        <f t="shared" si="13"/>
        <v>5215.0499999999993</v>
      </c>
    </row>
    <row r="44" spans="1:36" x14ac:dyDescent="0.25">
      <c r="A44" s="12">
        <v>15.8</v>
      </c>
      <c r="B44" s="9">
        <f t="shared" si="0"/>
        <v>1756.1699999999998</v>
      </c>
      <c r="D44" s="9">
        <f t="shared" si="1"/>
        <v>1951.2999999999997</v>
      </c>
      <c r="F44" s="9">
        <f t="shared" si="2"/>
        <v>2146.4299999999998</v>
      </c>
      <c r="H44" s="9">
        <f t="shared" si="3"/>
        <v>2341.56</v>
      </c>
      <c r="J44" s="9">
        <f t="shared" si="4"/>
        <v>2536.6899999999996</v>
      </c>
      <c r="L44" s="9">
        <f t="shared" si="5"/>
        <v>2731.8199999999997</v>
      </c>
      <c r="N44" s="9">
        <f t="shared" si="6"/>
        <v>2926.95</v>
      </c>
      <c r="P44" s="9">
        <f t="shared" si="7"/>
        <v>3122.08</v>
      </c>
      <c r="R44" s="9">
        <f t="shared" si="8"/>
        <v>3317.2099999999996</v>
      </c>
      <c r="T44" s="9">
        <f t="shared" si="9"/>
        <v>3512.3399999999997</v>
      </c>
      <c r="V44" s="9">
        <f t="shared" si="10"/>
        <v>3707.47</v>
      </c>
      <c r="X44" s="9">
        <f t="shared" si="13"/>
        <v>3902.5999999999995</v>
      </c>
      <c r="Z44" s="9">
        <f t="shared" si="13"/>
        <v>4097.7299999999996</v>
      </c>
      <c r="AB44" s="9">
        <f t="shared" si="13"/>
        <v>4292.8599999999997</v>
      </c>
      <c r="AD44" s="9">
        <f t="shared" si="13"/>
        <v>4487.99</v>
      </c>
      <c r="AF44" s="9">
        <f t="shared" si="13"/>
        <v>4683.12</v>
      </c>
      <c r="AH44" s="9">
        <f t="shared" si="13"/>
        <v>4878.2499999999991</v>
      </c>
      <c r="AI44" s="9">
        <f t="shared" si="13"/>
        <v>5073.3799999999992</v>
      </c>
      <c r="AJ44" s="9">
        <f t="shared" si="13"/>
        <v>5268.5099999999993</v>
      </c>
    </row>
    <row r="45" spans="1:36" x14ac:dyDescent="0.25">
      <c r="A45" s="12">
        <v>15.9</v>
      </c>
      <c r="B45" s="9">
        <f t="shared" si="0"/>
        <v>1773.9899999999998</v>
      </c>
      <c r="D45" s="9">
        <f t="shared" si="1"/>
        <v>1971.1</v>
      </c>
      <c r="F45" s="9">
        <f t="shared" si="2"/>
        <v>2168.21</v>
      </c>
      <c r="H45" s="9">
        <f t="shared" si="3"/>
        <v>2365.3199999999997</v>
      </c>
      <c r="J45" s="9">
        <f t="shared" si="4"/>
        <v>2562.4299999999998</v>
      </c>
      <c r="L45" s="9">
        <f t="shared" si="5"/>
        <v>2759.54</v>
      </c>
      <c r="N45" s="9">
        <f t="shared" si="6"/>
        <v>2956.6499999999996</v>
      </c>
      <c r="P45" s="9">
        <f t="shared" si="7"/>
        <v>3153.7599999999998</v>
      </c>
      <c r="R45" s="9">
        <f t="shared" si="8"/>
        <v>3350.87</v>
      </c>
      <c r="T45" s="9">
        <f t="shared" si="9"/>
        <v>3547.9799999999996</v>
      </c>
      <c r="V45" s="9">
        <f t="shared" si="10"/>
        <v>3745.0899999999997</v>
      </c>
      <c r="X45" s="9">
        <f t="shared" si="13"/>
        <v>3942.2</v>
      </c>
      <c r="Z45" s="9">
        <f t="shared" si="13"/>
        <v>4139.3099999999995</v>
      </c>
      <c r="AB45" s="9">
        <f t="shared" si="13"/>
        <v>4336.42</v>
      </c>
      <c r="AD45" s="9">
        <f t="shared" si="13"/>
        <v>4533.53</v>
      </c>
      <c r="AF45" s="9">
        <f t="shared" si="13"/>
        <v>4730.6399999999994</v>
      </c>
      <c r="AH45" s="9">
        <f t="shared" si="13"/>
        <v>4927.75</v>
      </c>
      <c r="AI45" s="9">
        <f t="shared" si="13"/>
        <v>5124.8599999999997</v>
      </c>
      <c r="AJ45" s="9">
        <f t="shared" si="13"/>
        <v>5321.9699999999993</v>
      </c>
    </row>
    <row r="46" spans="1:36" x14ac:dyDescent="0.25">
      <c r="A46" s="12">
        <v>16</v>
      </c>
      <c r="B46" s="9">
        <f t="shared" si="0"/>
        <v>1791.81</v>
      </c>
      <c r="D46" s="9">
        <f t="shared" si="1"/>
        <v>1990.8999999999999</v>
      </c>
      <c r="F46" s="9">
        <f t="shared" si="2"/>
        <v>2189.9899999999998</v>
      </c>
      <c r="H46" s="9">
        <f t="shared" si="3"/>
        <v>2389.08</v>
      </c>
      <c r="J46" s="9">
        <f t="shared" si="4"/>
        <v>2588.17</v>
      </c>
      <c r="L46" s="9">
        <f t="shared" si="5"/>
        <v>2787.2599999999998</v>
      </c>
      <c r="N46" s="9">
        <f t="shared" si="6"/>
        <v>2986.35</v>
      </c>
      <c r="P46" s="9">
        <f t="shared" si="7"/>
        <v>3185.4399999999996</v>
      </c>
      <c r="R46" s="9">
        <f t="shared" si="8"/>
        <v>3384.5299999999997</v>
      </c>
      <c r="T46" s="9">
        <f t="shared" si="9"/>
        <v>3583.62</v>
      </c>
      <c r="V46" s="9">
        <f t="shared" si="10"/>
        <v>3782.7099999999996</v>
      </c>
      <c r="X46" s="9">
        <f t="shared" si="13"/>
        <v>3981.7999999999997</v>
      </c>
      <c r="Z46" s="9">
        <f t="shared" si="13"/>
        <v>4180.8899999999994</v>
      </c>
      <c r="AB46" s="9">
        <f t="shared" si="13"/>
        <v>4379.9799999999996</v>
      </c>
      <c r="AD46" s="9">
        <f t="shared" si="13"/>
        <v>4579.07</v>
      </c>
      <c r="AF46" s="9">
        <f t="shared" si="13"/>
        <v>4778.16</v>
      </c>
      <c r="AH46" s="9">
        <f t="shared" si="13"/>
        <v>4977.25</v>
      </c>
      <c r="AI46" s="9">
        <f t="shared" si="13"/>
        <v>5176.34</v>
      </c>
      <c r="AJ46" s="9">
        <f t="shared" si="13"/>
        <v>5375.4299999999994</v>
      </c>
    </row>
    <row r="47" spans="1:36" x14ac:dyDescent="0.25">
      <c r="A47" s="12">
        <v>16.100000000000001</v>
      </c>
      <c r="B47" s="9">
        <f t="shared" si="0"/>
        <v>1809.6299999999999</v>
      </c>
      <c r="D47" s="9">
        <f t="shared" si="1"/>
        <v>2010.6999999999998</v>
      </c>
      <c r="F47" s="9">
        <f t="shared" si="2"/>
        <v>2211.77</v>
      </c>
      <c r="H47" s="9">
        <f t="shared" si="3"/>
        <v>2412.84</v>
      </c>
      <c r="J47" s="9">
        <f t="shared" si="4"/>
        <v>2613.91</v>
      </c>
      <c r="L47" s="9">
        <f t="shared" si="5"/>
        <v>2814.98</v>
      </c>
      <c r="N47" s="9">
        <f t="shared" si="6"/>
        <v>3016.0499999999997</v>
      </c>
      <c r="P47" s="9">
        <f t="shared" si="7"/>
        <v>3217.12</v>
      </c>
      <c r="R47" s="9">
        <f t="shared" si="8"/>
        <v>3418.19</v>
      </c>
      <c r="T47" s="9">
        <f t="shared" si="9"/>
        <v>3619.2599999999998</v>
      </c>
      <c r="V47" s="9">
        <f t="shared" si="10"/>
        <v>3820.33</v>
      </c>
      <c r="X47" s="9">
        <f t="shared" si="13"/>
        <v>4021.3999999999996</v>
      </c>
      <c r="Z47" s="9">
        <f t="shared" si="13"/>
        <v>4222.47</v>
      </c>
      <c r="AB47" s="9">
        <f t="shared" si="13"/>
        <v>4423.54</v>
      </c>
      <c r="AD47" s="9">
        <f t="shared" si="13"/>
        <v>4624.6099999999997</v>
      </c>
      <c r="AF47" s="9">
        <f t="shared" si="13"/>
        <v>4825.68</v>
      </c>
      <c r="AH47" s="9">
        <f t="shared" si="13"/>
        <v>5026.75</v>
      </c>
      <c r="AI47" s="9">
        <f t="shared" si="13"/>
        <v>5227.82</v>
      </c>
      <c r="AJ47" s="9">
        <f t="shared" si="13"/>
        <v>5428.8899999999994</v>
      </c>
    </row>
    <row r="48" spans="1:36" x14ac:dyDescent="0.25">
      <c r="A48" s="12">
        <v>16.2</v>
      </c>
      <c r="B48" s="9">
        <f t="shared" si="0"/>
        <v>1827.4499999999996</v>
      </c>
      <c r="D48" s="9">
        <f t="shared" si="1"/>
        <v>2030.4999999999995</v>
      </c>
      <c r="F48" s="9">
        <f t="shared" si="2"/>
        <v>2233.5499999999997</v>
      </c>
      <c r="H48" s="9">
        <f t="shared" si="3"/>
        <v>2436.5999999999995</v>
      </c>
      <c r="J48" s="9">
        <f t="shared" si="4"/>
        <v>2639.6499999999996</v>
      </c>
      <c r="L48" s="9">
        <f t="shared" si="5"/>
        <v>2842.6999999999994</v>
      </c>
      <c r="N48" s="9">
        <f t="shared" si="6"/>
        <v>3045.7499999999995</v>
      </c>
      <c r="P48" s="9">
        <f t="shared" si="7"/>
        <v>3248.7999999999993</v>
      </c>
      <c r="R48" s="9">
        <f t="shared" si="8"/>
        <v>3451.8499999999995</v>
      </c>
      <c r="T48" s="9">
        <f t="shared" si="9"/>
        <v>3654.8999999999992</v>
      </c>
      <c r="V48" s="9">
        <f t="shared" si="10"/>
        <v>3857.9499999999994</v>
      </c>
      <c r="X48" s="9">
        <f t="shared" si="13"/>
        <v>4060.9999999999991</v>
      </c>
      <c r="Z48" s="9">
        <f t="shared" si="13"/>
        <v>4264.0499999999993</v>
      </c>
      <c r="AB48" s="9">
        <f t="shared" si="13"/>
        <v>4467.0999999999995</v>
      </c>
      <c r="AD48" s="9">
        <f t="shared" si="13"/>
        <v>4670.1499999999987</v>
      </c>
      <c r="AF48" s="9">
        <f t="shared" si="13"/>
        <v>4873.1999999999989</v>
      </c>
      <c r="AH48" s="9">
        <f t="shared" si="13"/>
        <v>5076.2499999999991</v>
      </c>
      <c r="AI48" s="9">
        <f t="shared" si="13"/>
        <v>5279.2999999999993</v>
      </c>
      <c r="AJ48" s="9">
        <f t="shared" si="13"/>
        <v>5482.3499999999985</v>
      </c>
    </row>
    <row r="49" spans="1:36" x14ac:dyDescent="0.25">
      <c r="A49" s="12">
        <v>16.3</v>
      </c>
      <c r="B49" s="9">
        <f t="shared" si="0"/>
        <v>1845.27</v>
      </c>
      <c r="D49" s="9">
        <f t="shared" si="1"/>
        <v>2050.3000000000002</v>
      </c>
      <c r="F49" s="9">
        <f t="shared" si="2"/>
        <v>2255.33</v>
      </c>
      <c r="H49" s="9">
        <f t="shared" si="3"/>
        <v>2460.36</v>
      </c>
      <c r="J49" s="9">
        <f t="shared" si="4"/>
        <v>2665.39</v>
      </c>
      <c r="L49" s="9">
        <f t="shared" si="5"/>
        <v>2870.42</v>
      </c>
      <c r="N49" s="9">
        <f t="shared" si="6"/>
        <v>3075.45</v>
      </c>
      <c r="P49" s="9">
        <f t="shared" si="7"/>
        <v>3280.48</v>
      </c>
      <c r="R49" s="9">
        <f t="shared" si="8"/>
        <v>3485.51</v>
      </c>
      <c r="T49" s="9">
        <f t="shared" si="9"/>
        <v>3690.54</v>
      </c>
      <c r="V49" s="9">
        <f t="shared" si="10"/>
        <v>3895.57</v>
      </c>
      <c r="X49" s="9">
        <f t="shared" si="13"/>
        <v>4100.6000000000004</v>
      </c>
      <c r="Z49" s="9">
        <f t="shared" si="13"/>
        <v>4305.63</v>
      </c>
      <c r="AB49" s="9">
        <f t="shared" si="13"/>
        <v>4510.66</v>
      </c>
      <c r="AD49" s="9">
        <f t="shared" si="13"/>
        <v>4715.6899999999996</v>
      </c>
      <c r="AF49" s="9">
        <f t="shared" si="13"/>
        <v>4920.72</v>
      </c>
      <c r="AH49" s="9">
        <f t="shared" si="13"/>
        <v>5125.75</v>
      </c>
      <c r="AI49" s="9">
        <f t="shared" si="13"/>
        <v>5330.78</v>
      </c>
      <c r="AJ49" s="9">
        <f t="shared" si="13"/>
        <v>5535.81</v>
      </c>
    </row>
    <row r="50" spans="1:36" x14ac:dyDescent="0.25">
      <c r="A50" s="12">
        <v>16.399999999999999</v>
      </c>
      <c r="B50" s="9">
        <f t="shared" si="0"/>
        <v>1863.0899999999995</v>
      </c>
      <c r="D50" s="9">
        <f t="shared" si="1"/>
        <v>2070.0999999999995</v>
      </c>
      <c r="F50" s="9">
        <f t="shared" si="2"/>
        <v>2277.1099999999992</v>
      </c>
      <c r="H50" s="9">
        <f t="shared" si="3"/>
        <v>2484.119999999999</v>
      </c>
      <c r="J50" s="9">
        <f t="shared" si="4"/>
        <v>2691.1299999999992</v>
      </c>
      <c r="L50" s="9">
        <f t="shared" si="5"/>
        <v>2898.139999999999</v>
      </c>
      <c r="N50" s="9">
        <f t="shared" si="6"/>
        <v>3105.1499999999992</v>
      </c>
      <c r="P50" s="9">
        <f t="shared" si="7"/>
        <v>3312.1599999999989</v>
      </c>
      <c r="R50" s="9">
        <f t="shared" si="8"/>
        <v>3519.1699999999987</v>
      </c>
      <c r="T50" s="9">
        <f t="shared" si="9"/>
        <v>3726.1799999999989</v>
      </c>
      <c r="V50" s="9">
        <f t="shared" si="10"/>
        <v>3933.1899999999987</v>
      </c>
      <c r="X50" s="9">
        <f t="shared" si="13"/>
        <v>4140.1999999999989</v>
      </c>
      <c r="Z50" s="9">
        <f t="shared" si="13"/>
        <v>4347.2099999999982</v>
      </c>
      <c r="AB50" s="9">
        <f t="shared" si="13"/>
        <v>4554.2199999999984</v>
      </c>
      <c r="AD50" s="9">
        <f t="shared" si="13"/>
        <v>4761.2299999999987</v>
      </c>
      <c r="AF50" s="9">
        <f t="shared" si="13"/>
        <v>4968.239999999998</v>
      </c>
      <c r="AH50" s="9">
        <f t="shared" si="13"/>
        <v>5175.2499999999982</v>
      </c>
      <c r="AI50" s="9">
        <f t="shared" si="13"/>
        <v>5382.2599999999984</v>
      </c>
      <c r="AJ50" s="9">
        <f t="shared" si="13"/>
        <v>5589.2699999999986</v>
      </c>
    </row>
    <row r="51" spans="1:36" x14ac:dyDescent="0.25">
      <c r="A51" s="12">
        <v>16.5</v>
      </c>
      <c r="B51" s="9">
        <f t="shared" si="0"/>
        <v>1880.9099999999999</v>
      </c>
      <c r="D51" s="9">
        <f t="shared" si="1"/>
        <v>2089.8999999999996</v>
      </c>
      <c r="F51" s="9">
        <f t="shared" si="2"/>
        <v>2298.89</v>
      </c>
      <c r="H51" s="9">
        <f t="shared" si="3"/>
        <v>2507.8799999999997</v>
      </c>
      <c r="J51" s="9">
        <f t="shared" si="4"/>
        <v>2716.8699999999994</v>
      </c>
      <c r="L51" s="9">
        <f t="shared" si="5"/>
        <v>2925.8599999999997</v>
      </c>
      <c r="N51" s="9">
        <f t="shared" si="6"/>
        <v>3134.8499999999995</v>
      </c>
      <c r="P51" s="9">
        <f t="shared" si="7"/>
        <v>3343.8399999999997</v>
      </c>
      <c r="R51" s="9">
        <f t="shared" si="8"/>
        <v>3552.8299999999995</v>
      </c>
      <c r="T51" s="9">
        <f t="shared" si="9"/>
        <v>3761.8199999999997</v>
      </c>
      <c r="V51" s="9">
        <f t="shared" si="10"/>
        <v>3970.8099999999995</v>
      </c>
      <c r="X51" s="9">
        <f t="shared" si="13"/>
        <v>4179.7999999999993</v>
      </c>
      <c r="Z51" s="9">
        <f t="shared" si="13"/>
        <v>4388.7899999999991</v>
      </c>
      <c r="AB51" s="9">
        <f t="shared" si="13"/>
        <v>4597.78</v>
      </c>
      <c r="AD51" s="9">
        <f t="shared" si="13"/>
        <v>4806.7699999999995</v>
      </c>
      <c r="AF51" s="9">
        <f t="shared" si="13"/>
        <v>5015.7599999999993</v>
      </c>
      <c r="AH51" s="9">
        <f t="shared" si="13"/>
        <v>5224.7499999999991</v>
      </c>
      <c r="AI51" s="9">
        <f t="shared" si="13"/>
        <v>5433.7399999999989</v>
      </c>
      <c r="AJ51" s="9">
        <f t="shared" si="13"/>
        <v>5642.73</v>
      </c>
    </row>
    <row r="52" spans="1:36" x14ac:dyDescent="0.25">
      <c r="A52" s="12">
        <v>16.600000000000001</v>
      </c>
      <c r="B52" s="9">
        <f t="shared" si="0"/>
        <v>1898.73</v>
      </c>
      <c r="D52" s="9">
        <f t="shared" si="1"/>
        <v>2109.7000000000003</v>
      </c>
      <c r="F52" s="9">
        <f t="shared" si="2"/>
        <v>2320.67</v>
      </c>
      <c r="H52" s="9">
        <f t="shared" si="3"/>
        <v>2531.6400000000003</v>
      </c>
      <c r="J52" s="9">
        <f t="shared" si="4"/>
        <v>2742.61</v>
      </c>
      <c r="L52" s="9">
        <f t="shared" si="5"/>
        <v>2953.5800000000004</v>
      </c>
      <c r="N52" s="9">
        <f t="shared" si="6"/>
        <v>3164.55</v>
      </c>
      <c r="P52" s="9">
        <f t="shared" si="7"/>
        <v>3375.5200000000004</v>
      </c>
      <c r="R52" s="9">
        <f t="shared" si="8"/>
        <v>3586.4900000000002</v>
      </c>
      <c r="T52" s="9">
        <f t="shared" si="9"/>
        <v>3797.46</v>
      </c>
      <c r="V52" s="9">
        <f t="shared" si="10"/>
        <v>4008.4300000000003</v>
      </c>
      <c r="X52" s="9">
        <f t="shared" si="13"/>
        <v>4219.4000000000005</v>
      </c>
      <c r="Z52" s="9">
        <f t="shared" si="13"/>
        <v>4430.37</v>
      </c>
      <c r="AB52" s="9">
        <f t="shared" si="13"/>
        <v>4641.34</v>
      </c>
      <c r="AD52" s="9">
        <f t="shared" si="13"/>
        <v>4852.3100000000004</v>
      </c>
      <c r="AF52" s="9">
        <f t="shared" si="13"/>
        <v>5063.2800000000007</v>
      </c>
      <c r="AH52" s="9">
        <f t="shared" si="13"/>
        <v>5274.25</v>
      </c>
      <c r="AI52" s="9">
        <f t="shared" si="13"/>
        <v>5485.22</v>
      </c>
      <c r="AJ52" s="9">
        <f t="shared" si="13"/>
        <v>5696.1900000000005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Irrigation Gross Return</vt:lpstr>
      <vt:lpstr>Graph</vt:lpstr>
      <vt:lpstr>CCS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Daley</dc:creator>
  <cp:lastModifiedBy>QCA</cp:lastModifiedBy>
  <dcterms:created xsi:type="dcterms:W3CDTF">2019-02-12T03:30:07Z</dcterms:created>
  <dcterms:modified xsi:type="dcterms:W3CDTF">2019-03-12T00:11:02Z</dcterms:modified>
</cp:coreProperties>
</file>