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555" windowHeight="11640" tabRatio="554"/>
  </bookViews>
  <sheets>
    <sheet name=" AIC &amp; Perturbation" sheetId="1" r:id="rId1"/>
    <sheet name="Sheet3" sheetId="3" r:id="rId2"/>
  </sheets>
  <definedNames>
    <definedName name="OLE_LINK1" localSheetId="0">' AIC &amp; Perturbation'!#REF!</definedName>
  </definedNames>
  <calcPr calcId="125725"/>
</workbook>
</file>

<file path=xl/calcChain.xml><?xml version="1.0" encoding="utf-8"?>
<calcChain xmlns="http://schemas.openxmlformats.org/spreadsheetml/2006/main">
  <c r="R71" i="1"/>
  <c r="Q71"/>
  <c r="H71"/>
  <c r="I68"/>
  <c r="F79"/>
  <c r="G42"/>
  <c r="H75"/>
  <c r="J72"/>
  <c r="K72"/>
  <c r="L69"/>
  <c r="K69"/>
  <c r="H69"/>
  <c r="U40"/>
  <c r="V40"/>
  <c r="W40"/>
  <c r="X40"/>
  <c r="Y40"/>
  <c r="Z40"/>
  <c r="AA40"/>
  <c r="Q40"/>
  <c r="P40"/>
  <c r="L40"/>
  <c r="K40"/>
  <c r="H39"/>
  <c r="H40" s="1"/>
  <c r="T68"/>
  <c r="S71" s="1"/>
  <c r="S68"/>
  <c r="R68"/>
  <c r="O68"/>
  <c r="N71" s="1"/>
  <c r="N68"/>
  <c r="M71" s="1"/>
  <c r="M68"/>
  <c r="L71" s="1"/>
  <c r="J68"/>
  <c r="I71" s="1"/>
  <c r="G63"/>
  <c r="H63" s="1"/>
  <c r="I63" s="1"/>
  <c r="J63" s="1"/>
  <c r="K63" s="1"/>
  <c r="L63" s="1"/>
  <c r="M63" s="1"/>
  <c r="N63" s="1"/>
  <c r="O63" s="1"/>
  <c r="P63" s="1"/>
  <c r="Q63" s="1"/>
  <c r="R63" s="1"/>
  <c r="S63" s="1"/>
  <c r="T63" s="1"/>
  <c r="U63" s="1"/>
  <c r="V63" s="1"/>
  <c r="W63" s="1"/>
  <c r="X63" s="1"/>
  <c r="Y63" s="1"/>
  <c r="Z63" s="1"/>
  <c r="AA63" s="1"/>
  <c r="AA65" s="1"/>
  <c r="T38"/>
  <c r="S38"/>
  <c r="R38"/>
  <c r="O38"/>
  <c r="N38"/>
  <c r="M38"/>
  <c r="J38"/>
  <c r="I38"/>
  <c r="G35"/>
  <c r="H35" s="1"/>
  <c r="F71" l="1"/>
  <c r="F38"/>
  <c r="O65"/>
  <c r="T65"/>
  <c r="P65"/>
  <c r="U65"/>
  <c r="S65"/>
  <c r="V65"/>
  <c r="J65"/>
  <c r="W65"/>
  <c r="K65"/>
  <c r="Z65"/>
  <c r="L65"/>
  <c r="I65"/>
  <c r="M65"/>
  <c r="H65"/>
  <c r="N65"/>
  <c r="Q65"/>
  <c r="X65"/>
  <c r="R65"/>
  <c r="Y65"/>
  <c r="AA76"/>
  <c r="F72"/>
  <c r="M40"/>
  <c r="R40"/>
  <c r="J40"/>
  <c r="S40"/>
  <c r="N40"/>
  <c r="F39"/>
  <c r="T40"/>
  <c r="O40"/>
  <c r="H36"/>
  <c r="AA64"/>
  <c r="AA66" s="1"/>
  <c r="L64"/>
  <c r="L66" s="1"/>
  <c r="M64"/>
  <c r="M66" s="1"/>
  <c r="N64"/>
  <c r="N66" s="1"/>
  <c r="J64"/>
  <c r="J66" s="1"/>
  <c r="H64"/>
  <c r="H66" s="1"/>
  <c r="K64"/>
  <c r="K66" s="1"/>
  <c r="X64"/>
  <c r="X66" s="1"/>
  <c r="R64"/>
  <c r="R66" s="1"/>
  <c r="S64"/>
  <c r="S66" s="1"/>
  <c r="Y64"/>
  <c r="Y66" s="1"/>
  <c r="I64"/>
  <c r="I66" s="1"/>
  <c r="T64"/>
  <c r="T66" s="1"/>
  <c r="Z64"/>
  <c r="Z66" s="1"/>
  <c r="U64"/>
  <c r="U66" s="1"/>
  <c r="V64"/>
  <c r="V66" s="1"/>
  <c r="O64"/>
  <c r="O66" s="1"/>
  <c r="W64"/>
  <c r="W66" s="1"/>
  <c r="P64"/>
  <c r="P66" s="1"/>
  <c r="Q64"/>
  <c r="Q66" s="1"/>
  <c r="F68"/>
  <c r="I35"/>
  <c r="I36" s="1"/>
  <c r="F40" l="1"/>
  <c r="H76"/>
  <c r="U78"/>
  <c r="I43"/>
  <c r="Z78"/>
  <c r="H78"/>
  <c r="J76"/>
  <c r="K78"/>
  <c r="Q76"/>
  <c r="W76"/>
  <c r="V78"/>
  <c r="X78"/>
  <c r="H43"/>
  <c r="X76"/>
  <c r="K76"/>
  <c r="O76"/>
  <c r="O78"/>
  <c r="R78"/>
  <c r="AA78"/>
  <c r="R76"/>
  <c r="Z76"/>
  <c r="T76"/>
  <c r="W78"/>
  <c r="S78"/>
  <c r="L78"/>
  <c r="Y76"/>
  <c r="L76"/>
  <c r="P76"/>
  <c r="P78"/>
  <c r="Y78"/>
  <c r="M78"/>
  <c r="I76"/>
  <c r="U76"/>
  <c r="Q78"/>
  <c r="I78"/>
  <c r="N78"/>
  <c r="M76"/>
  <c r="S76"/>
  <c r="T78"/>
  <c r="J78"/>
  <c r="V76"/>
  <c r="N76"/>
  <c r="F65"/>
  <c r="F69"/>
  <c r="F70" s="1"/>
  <c r="I40"/>
  <c r="F66"/>
  <c r="J35"/>
  <c r="J36" s="1"/>
  <c r="F76" l="1"/>
  <c r="F77"/>
  <c r="F78"/>
  <c r="J43"/>
  <c r="F73"/>
  <c r="L82" s="1"/>
  <c r="K35"/>
  <c r="K36" s="1"/>
  <c r="L81" l="1"/>
  <c r="L83" s="1"/>
  <c r="K43"/>
  <c r="L35"/>
  <c r="L36" s="1"/>
  <c r="L43" l="1"/>
  <c r="M35"/>
  <c r="M36" s="1"/>
  <c r="M43" l="1"/>
  <c r="N35"/>
  <c r="N36" s="1"/>
  <c r="N43" l="1"/>
  <c r="O35"/>
  <c r="O36" s="1"/>
  <c r="O43" l="1"/>
  <c r="P35"/>
  <c r="P36" s="1"/>
  <c r="P43" l="1"/>
  <c r="Q35"/>
  <c r="Q36" s="1"/>
  <c r="Q43" l="1"/>
  <c r="R35"/>
  <c r="R36" s="1"/>
  <c r="R43" l="1"/>
  <c r="S35"/>
  <c r="S36" s="1"/>
  <c r="S43" l="1"/>
  <c r="T35"/>
  <c r="T36" s="1"/>
  <c r="T43" l="1"/>
  <c r="U35"/>
  <c r="U36" s="1"/>
  <c r="U43" l="1"/>
  <c r="V35"/>
  <c r="V36" l="1"/>
  <c r="W35"/>
  <c r="W36" s="1"/>
  <c r="V43" l="1"/>
  <c r="W43"/>
  <c r="X35"/>
  <c r="X36" l="1"/>
  <c r="Y35"/>
  <c r="Y36" s="1"/>
  <c r="X43" l="1"/>
  <c r="Y43"/>
  <c r="Z35"/>
  <c r="Z36" l="1"/>
  <c r="AA35"/>
  <c r="Z43" l="1"/>
  <c r="AA36"/>
  <c r="AA43" l="1"/>
  <c r="F43" s="1"/>
  <c r="F44"/>
  <c r="F36"/>
  <c r="K47" s="1"/>
  <c r="K46" l="1"/>
  <c r="K48" s="1"/>
</calcChain>
</file>

<file path=xl/comments1.xml><?xml version="1.0" encoding="utf-8"?>
<comments xmlns="http://schemas.openxmlformats.org/spreadsheetml/2006/main">
  <authors>
    <author>ljg</author>
  </authors>
  <commentList>
    <comment ref="A42" authorId="0">
      <text>
        <r>
          <rPr>
            <b/>
            <sz val="9"/>
            <color indexed="81"/>
            <rFont val="Tahoma"/>
            <family val="2"/>
          </rPr>
          <t>ljg:</t>
        </r>
        <r>
          <rPr>
            <sz val="9"/>
            <color indexed="81"/>
            <rFont val="Tahoma"/>
            <family val="2"/>
          </rPr>
          <t xml:space="preserve">
LRMOC are per unit operating costs.  Operating costs associated with capex increments are included in LRMCC</t>
        </r>
      </text>
    </comment>
    <comment ref="A75" authorId="0">
      <text>
        <r>
          <rPr>
            <b/>
            <sz val="9"/>
            <color indexed="81"/>
            <rFont val="Tahoma"/>
            <family val="2"/>
          </rPr>
          <t>ljg:</t>
        </r>
        <r>
          <rPr>
            <sz val="9"/>
            <color indexed="81"/>
            <rFont val="Tahoma"/>
            <family val="2"/>
          </rPr>
          <t xml:space="preserve">
LRMOC are per unit operating costs.  Operating costs associated with capex increments are included in LRMCC</t>
        </r>
      </text>
    </comment>
  </commentList>
</comments>
</file>

<file path=xl/sharedStrings.xml><?xml version="1.0" encoding="utf-8"?>
<sst xmlns="http://schemas.openxmlformats.org/spreadsheetml/2006/main" count="122" uniqueCount="75">
  <si>
    <t>initial demand</t>
  </si>
  <si>
    <t>annual increase in demand</t>
  </si>
  <si>
    <t>NPV</t>
  </si>
  <si>
    <t>$</t>
  </si>
  <si>
    <t>opex as % of capex</t>
  </si>
  <si>
    <t>planning period</t>
  </si>
  <si>
    <t>20 years</t>
  </si>
  <si>
    <t>increment (perturbation)</t>
  </si>
  <si>
    <t>initial capacity (KL)</t>
  </si>
  <si>
    <t>augmentation for increment to demand</t>
  </si>
  <si>
    <t>AIC Method</t>
  </si>
  <si>
    <t>KL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</si>
  <si>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</si>
  <si>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</si>
  <si>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</si>
  <si>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</si>
  <si>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</si>
  <si>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</si>
  <si>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</si>
  <si>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</si>
  <si>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</si>
  <si>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</si>
  <si>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</si>
  <si>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</si>
  <si>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</si>
  <si>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</si>
  <si>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</si>
  <si>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</si>
  <si>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</si>
  <si>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</si>
  <si>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</si>
  <si>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</si>
  <si>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</si>
  <si>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Capex and Opex Assumptions</t>
  </si>
  <si>
    <t>incremental demand</t>
  </si>
  <si>
    <t>augmentation (investments)</t>
  </si>
  <si>
    <t>augmentation A - year 2 ($)</t>
  </si>
  <si>
    <t>augmentation A - year 3 ($)</t>
  </si>
  <si>
    <t>augmentation B - year 6 ($)</t>
  </si>
  <si>
    <t>augmentation B - year 7 ($)</t>
  </si>
  <si>
    <t>augmentation B - year 8 ($)</t>
  </si>
  <si>
    <t>augmentation C - year 11 ($)</t>
  </si>
  <si>
    <t>augmentation C - year 12 ($)</t>
  </si>
  <si>
    <t>augmentation C - year 13 ($)</t>
  </si>
  <si>
    <t>initial annual opex ($)</t>
  </si>
  <si>
    <t>forecast demand</t>
  </si>
  <si>
    <t>annual demand growth</t>
  </si>
  <si>
    <r>
      <t xml:space="preserve">Step One: </t>
    </r>
    <r>
      <rPr>
        <b/>
        <sz val="11"/>
        <rFont val="Calibri"/>
        <family val="2"/>
        <scheme val="minor"/>
      </rPr>
      <t>Demand</t>
    </r>
  </si>
  <si>
    <t>base-case demand</t>
  </si>
  <si>
    <t>base-case demand growth</t>
  </si>
  <si>
    <t>perturbation incremental demand</t>
  </si>
  <si>
    <t>base-case augmentation</t>
  </si>
  <si>
    <r>
      <t xml:space="preserve">Step One: </t>
    </r>
    <r>
      <rPr>
        <b/>
        <sz val="11"/>
        <color theme="1"/>
        <rFont val="Calibri"/>
        <family val="2"/>
        <scheme val="minor"/>
      </rPr>
      <t>Demand</t>
    </r>
  </si>
  <si>
    <t>total augmentation costs</t>
  </si>
  <si>
    <r>
      <t>Step Two: LR</t>
    </r>
    <r>
      <rPr>
        <b/>
        <sz val="11"/>
        <color theme="1"/>
        <rFont val="Calibri"/>
        <family val="2"/>
        <scheme val="minor"/>
      </rPr>
      <t>MCC</t>
    </r>
  </si>
  <si>
    <r>
      <t>Step Three: LR</t>
    </r>
    <r>
      <rPr>
        <b/>
        <sz val="11"/>
        <color theme="1"/>
        <rFont val="Calibri"/>
        <family val="2"/>
        <scheme val="minor"/>
      </rPr>
      <t>MOC</t>
    </r>
  </si>
  <si>
    <t>LRMOC</t>
  </si>
  <si>
    <t>LRMCC</t>
  </si>
  <si>
    <t>Turvey LRMC ($/KL)</t>
  </si>
  <si>
    <t>Turvey Perturbation Method</t>
  </si>
  <si>
    <t>AIC LRMC ($/KL)</t>
  </si>
  <si>
    <t>Step Four: LRMC = LRMOC + LRMCC</t>
  </si>
  <si>
    <t>WACC (real)</t>
  </si>
  <si>
    <t>forecast opex</t>
  </si>
  <si>
    <t xml:space="preserve">opex per KL </t>
  </si>
  <si>
    <t>opex (variable costs)</t>
  </si>
  <si>
    <t>other relevant variable costs (Enter values)</t>
  </si>
  <si>
    <t>other variable costs (base-case, enter values))</t>
  </si>
  <si>
    <t>other variable costs (increment demand, enter values)</t>
  </si>
  <si>
    <t>augmentation opex component (Enter values)</t>
  </si>
  <si>
    <t>augmentation opex (enter values)</t>
  </si>
  <si>
    <t>augmentation base-case opex (enter values)</t>
  </si>
  <si>
    <t xml:space="preserve">base-year opex </t>
  </si>
  <si>
    <t>opex base case demand growth</t>
  </si>
  <si>
    <t>opex perturbation alternate demand scenario</t>
  </si>
</sst>
</file>

<file path=xl/styles.xml><?xml version="1.0" encoding="utf-8"?>
<styleSheet xmlns="http://schemas.openxmlformats.org/spreadsheetml/2006/main">
  <numFmts count="13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#,##0_ ;[Red]\-#,##0\ "/>
    <numFmt numFmtId="169" formatCode="&quot;$&quot;#,##0.00"/>
    <numFmt numFmtId="170" formatCode="&quot;$&quot;#,##0"/>
    <numFmt numFmtId="171" formatCode="&quot;$&quot;#,##0.0000"/>
    <numFmt numFmtId="172" formatCode="&quot;$&quot;#,##0.0000;[Red]\-&quot;$&quot;#,##0.0000"/>
    <numFmt numFmtId="173" formatCode="#,##0.0000"/>
    <numFmt numFmtId="174" formatCode="0.000"/>
    <numFmt numFmtId="175" formatCode="#,##0_ ;\-#,##0\ "/>
    <numFmt numFmtId="176" formatCode="&quot;$&quot;#,##0.00000;[Red]\-&quot;$&quot;#,##0.00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1"/>
      <name val="Batang"/>
      <family val="1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sz val="16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2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6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3" fontId="0" fillId="0" borderId="0" xfId="1" applyNumberFormat="1" applyFont="1"/>
    <xf numFmtId="0" fontId="0" fillId="0" borderId="0" xfId="0" applyFill="1"/>
    <xf numFmtId="0" fontId="0" fillId="8" borderId="0" xfId="0" applyFill="1" applyBorder="1" applyAlignment="1">
      <alignment horizontal="center"/>
    </xf>
    <xf numFmtId="0" fontId="0" fillId="9" borderId="0" xfId="0" applyFill="1"/>
    <xf numFmtId="0" fontId="0" fillId="8" borderId="0" xfId="0" applyFill="1"/>
    <xf numFmtId="0" fontId="2" fillId="9" borderId="0" xfId="0" applyFont="1" applyFill="1" applyAlignment="1">
      <alignment horizontal="right"/>
    </xf>
    <xf numFmtId="0" fontId="0" fillId="8" borderId="0" xfId="0" applyFill="1" applyAlignment="1">
      <alignment horizontal="left"/>
    </xf>
    <xf numFmtId="167" fontId="0" fillId="8" borderId="0" xfId="0" applyNumberFormat="1" applyFill="1" applyBorder="1" applyAlignment="1">
      <alignment horizontal="center"/>
    </xf>
    <xf numFmtId="0" fontId="0" fillId="0" borderId="0" xfId="0" applyAlignment="1"/>
    <xf numFmtId="0" fontId="0" fillId="10" borderId="0" xfId="0" applyFill="1"/>
    <xf numFmtId="0" fontId="11" fillId="10" borderId="0" xfId="0" applyFont="1" applyFill="1" applyBorder="1" applyAlignment="1">
      <alignment horizontal="center" vertical="center"/>
    </xf>
    <xf numFmtId="0" fontId="0" fillId="10" borderId="0" xfId="0" applyFill="1" applyBorder="1" applyAlignment="1">
      <alignment horizontal="center"/>
    </xf>
    <xf numFmtId="0" fontId="0" fillId="10" borderId="0" xfId="0" applyFill="1" applyBorder="1" applyAlignment="1"/>
    <xf numFmtId="0" fontId="0" fillId="10" borderId="0" xfId="0" quotePrefix="1" applyFill="1" applyBorder="1" applyAlignment="1"/>
    <xf numFmtId="0" fontId="3" fillId="10" borderId="0" xfId="0" applyFont="1" applyFill="1" applyAlignment="1">
      <alignment horizontal="center"/>
    </xf>
    <xf numFmtId="3" fontId="0" fillId="10" borderId="0" xfId="0" applyNumberFormat="1" applyFill="1"/>
    <xf numFmtId="0" fontId="0" fillId="10" borderId="0" xfId="0" applyFill="1" applyAlignment="1">
      <alignment horizontal="center"/>
    </xf>
    <xf numFmtId="169" fontId="0" fillId="10" borderId="0" xfId="0" applyNumberFormat="1" applyFill="1"/>
    <xf numFmtId="0" fontId="10" fillId="10" borderId="0" xfId="0" applyFont="1" applyFill="1"/>
    <xf numFmtId="0" fontId="0" fillId="10" borderId="0" xfId="0" applyFill="1" applyAlignment="1">
      <alignment horizontal="left"/>
    </xf>
    <xf numFmtId="167" fontId="0" fillId="10" borderId="0" xfId="0" applyNumberForma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4" fillId="10" borderId="0" xfId="0" applyFont="1" applyFill="1" applyBorder="1" applyAlignment="1">
      <alignment horizontal="left"/>
    </xf>
    <xf numFmtId="0" fontId="0" fillId="10" borderId="0" xfId="0" applyFill="1" applyBorder="1" applyAlignment="1">
      <alignment horizontal="left"/>
    </xf>
    <xf numFmtId="171" fontId="0" fillId="10" borderId="0" xfId="0" applyNumberFormat="1" applyFill="1" applyBorder="1"/>
    <xf numFmtId="0" fontId="8" fillId="10" borderId="0" xfId="0" applyFont="1" applyFill="1" applyAlignment="1">
      <alignment horizontal="center"/>
    </xf>
    <xf numFmtId="0" fontId="6" fillId="10" borderId="0" xfId="0" applyFont="1" applyFill="1"/>
    <xf numFmtId="0" fontId="0" fillId="10" borderId="0" xfId="0" quotePrefix="1" applyFill="1" applyBorder="1" applyAlignment="1">
      <alignment horizontal="center"/>
    </xf>
    <xf numFmtId="0" fontId="0" fillId="10" borderId="0" xfId="0" applyFill="1" applyBorder="1"/>
    <xf numFmtId="0" fontId="13" fillId="9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7" borderId="0" xfId="0" applyFill="1"/>
    <xf numFmtId="171" fontId="4" fillId="6" borderId="17" xfId="0" applyNumberFormat="1" applyFont="1" applyFill="1" applyBorder="1"/>
    <xf numFmtId="0" fontId="12" fillId="10" borderId="0" xfId="0" applyFont="1" applyFill="1" applyBorder="1" applyAlignment="1">
      <alignment horizontal="center" vertical="center"/>
    </xf>
    <xf numFmtId="0" fontId="0" fillId="11" borderId="0" xfId="0" applyFill="1"/>
    <xf numFmtId="0" fontId="2" fillId="11" borderId="0" xfId="0" applyFont="1" applyFill="1" applyAlignment="1">
      <alignment horizontal="right"/>
    </xf>
    <xf numFmtId="172" fontId="4" fillId="6" borderId="17" xfId="0" applyNumberFormat="1" applyFont="1" applyFill="1" applyBorder="1"/>
    <xf numFmtId="0" fontId="7" fillId="8" borderId="0" xfId="0" applyFont="1" applyFill="1"/>
    <xf numFmtId="0" fontId="0" fillId="10" borderId="0" xfId="0" applyFill="1" applyAlignment="1">
      <alignment horizontal="right"/>
    </xf>
    <xf numFmtId="0" fontId="4" fillId="10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9" fillId="10" borderId="0" xfId="0" applyFont="1" applyFill="1"/>
    <xf numFmtId="0" fontId="9" fillId="13" borderId="0" xfId="0" applyFont="1" applyFill="1" applyAlignment="1">
      <alignment horizontal="center"/>
    </xf>
    <xf numFmtId="3" fontId="4" fillId="10" borderId="0" xfId="0" applyNumberFormat="1" applyFont="1" applyFill="1"/>
    <xf numFmtId="3" fontId="4" fillId="10" borderId="0" xfId="2" applyNumberFormat="1" applyFont="1" applyFill="1"/>
    <xf numFmtId="168" fontId="4" fillId="10" borderId="0" xfId="0" applyNumberFormat="1" applyFont="1" applyFill="1"/>
    <xf numFmtId="168" fontId="4" fillId="1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10" fontId="0" fillId="0" borderId="0" xfId="0" applyNumberFormat="1"/>
    <xf numFmtId="0" fontId="16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10" borderId="0" xfId="0" applyFill="1" applyAlignment="1">
      <alignment horizontal="center"/>
    </xf>
    <xf numFmtId="3" fontId="18" fillId="10" borderId="0" xfId="0" applyNumberFormat="1" applyFont="1" applyFill="1"/>
    <xf numFmtId="3" fontId="19" fillId="10" borderId="0" xfId="0" applyNumberFormat="1" applyFont="1" applyFill="1"/>
    <xf numFmtId="0" fontId="18" fillId="10" borderId="0" xfId="0" applyFont="1" applyFill="1" applyAlignment="1">
      <alignment horizontal="right"/>
    </xf>
    <xf numFmtId="170" fontId="2" fillId="10" borderId="0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left"/>
    </xf>
    <xf numFmtId="0" fontId="0" fillId="10" borderId="0" xfId="0" applyFill="1" applyAlignment="1">
      <alignment horizontal="center"/>
    </xf>
    <xf numFmtId="0" fontId="0" fillId="12" borderId="0" xfId="0" applyFill="1" applyAlignment="1">
      <alignment horizontal="left"/>
    </xf>
    <xf numFmtId="0" fontId="4" fillId="10" borderId="0" xfId="0" applyFont="1" applyFill="1" applyBorder="1" applyAlignment="1">
      <alignment horizontal="center" vertical="center"/>
    </xf>
    <xf numFmtId="0" fontId="0" fillId="10" borderId="0" xfId="0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0" fillId="0" borderId="0" xfId="0" applyFill="1" applyBorder="1"/>
    <xf numFmtId="173" fontId="0" fillId="10" borderId="0" xfId="0" applyNumberFormat="1" applyFill="1"/>
    <xf numFmtId="174" fontId="0" fillId="10" borderId="0" xfId="0" applyNumberFormat="1" applyFill="1"/>
    <xf numFmtId="0" fontId="7" fillId="0" borderId="0" xfId="0" applyFont="1"/>
    <xf numFmtId="0" fontId="14" fillId="8" borderId="0" xfId="0" applyFont="1" applyFill="1" applyBorder="1" applyAlignment="1">
      <alignment horizontal="center" vertical="center"/>
    </xf>
    <xf numFmtId="169" fontId="7" fillId="8" borderId="0" xfId="0" applyNumberFormat="1" applyFont="1" applyFill="1"/>
    <xf numFmtId="3" fontId="4" fillId="2" borderId="0" xfId="0" applyNumberFormat="1" applyFont="1" applyFill="1"/>
    <xf numFmtId="168" fontId="4" fillId="2" borderId="0" xfId="0" applyNumberFormat="1" applyFont="1" applyFill="1"/>
    <xf numFmtId="0" fontId="2" fillId="2" borderId="18" xfId="0" applyFont="1" applyFill="1" applyBorder="1" applyAlignment="1">
      <alignment horizontal="center"/>
    </xf>
    <xf numFmtId="171" fontId="0" fillId="10" borderId="11" xfId="0" applyNumberFormat="1" applyFill="1" applyBorder="1"/>
    <xf numFmtId="171" fontId="0" fillId="10" borderId="13" xfId="0" applyNumberFormat="1" applyFill="1" applyBorder="1"/>
    <xf numFmtId="0" fontId="2" fillId="0" borderId="9" xfId="0" applyFont="1" applyBorder="1"/>
    <xf numFmtId="0" fontId="2" fillId="10" borderId="12" xfId="0" applyFont="1" applyFill="1" applyBorder="1"/>
    <xf numFmtId="0" fontId="2" fillId="10" borderId="14" xfId="0" applyFont="1" applyFill="1" applyBorder="1"/>
    <xf numFmtId="0" fontId="4" fillId="10" borderId="0" xfId="0" applyFont="1" applyFill="1" applyAlignment="1">
      <alignment horizontal="center"/>
    </xf>
    <xf numFmtId="175" fontId="4" fillId="2" borderId="0" xfId="2" applyNumberFormat="1" applyFont="1" applyFill="1" applyAlignment="1">
      <alignment horizontal="right"/>
    </xf>
    <xf numFmtId="3" fontId="0" fillId="10" borderId="0" xfId="0" applyNumberFormat="1" applyFill="1" applyAlignment="1">
      <alignment horizontal="right"/>
    </xf>
    <xf numFmtId="175" fontId="4" fillId="10" borderId="0" xfId="2" applyNumberFormat="1" applyFont="1" applyFill="1" applyAlignment="1">
      <alignment horizontal="right"/>
    </xf>
    <xf numFmtId="173" fontId="2" fillId="10" borderId="0" xfId="0" applyNumberFormat="1" applyFont="1" applyFill="1"/>
    <xf numFmtId="176" fontId="0" fillId="10" borderId="0" xfId="0" applyNumberFormat="1" applyFill="1"/>
    <xf numFmtId="0" fontId="7" fillId="10" borderId="0" xfId="0" applyFont="1" applyFill="1"/>
    <xf numFmtId="0" fontId="15" fillId="1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7" borderId="0" xfId="0" applyFill="1" applyAlignment="1">
      <alignment horizontal="center"/>
    </xf>
    <xf numFmtId="0" fontId="15" fillId="11" borderId="9" xfId="0" applyFont="1" applyFill="1" applyBorder="1" applyAlignment="1">
      <alignment horizontal="center" vertical="center"/>
    </xf>
    <xf numFmtId="0" fontId="15" fillId="11" borderId="10" xfId="0" applyFont="1" applyFill="1" applyBorder="1" applyAlignment="1">
      <alignment horizontal="center" vertical="center"/>
    </xf>
    <xf numFmtId="0" fontId="15" fillId="11" borderId="11" xfId="0" applyFont="1" applyFill="1" applyBorder="1" applyAlignment="1">
      <alignment horizontal="center" vertical="center"/>
    </xf>
    <xf numFmtId="0" fontId="15" fillId="11" borderId="12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center" vertical="center"/>
    </xf>
    <xf numFmtId="0" fontId="15" fillId="11" borderId="13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/>
    </xf>
    <xf numFmtId="0" fontId="15" fillId="11" borderId="16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8" fillId="13" borderId="0" xfId="0" applyFont="1" applyFill="1" applyAlignment="1">
      <alignment horizontal="left"/>
    </xf>
    <xf numFmtId="0" fontId="0" fillId="10" borderId="0" xfId="0" applyFill="1" applyAlignment="1">
      <alignment horizontal="center"/>
    </xf>
    <xf numFmtId="0" fontId="18" fillId="12" borderId="0" xfId="0" applyFont="1" applyFill="1" applyAlignment="1">
      <alignment horizontal="left"/>
    </xf>
    <xf numFmtId="0" fontId="4" fillId="12" borderId="0" xfId="0" applyFont="1" applyFill="1" applyAlignment="1">
      <alignment horizontal="right"/>
    </xf>
    <xf numFmtId="0" fontId="18" fillId="7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164" fontId="0" fillId="0" borderId="2" xfId="2" applyNumberFormat="1" applyFont="1" applyBorder="1" applyAlignment="1">
      <alignment horizontal="center"/>
    </xf>
    <xf numFmtId="164" fontId="0" fillId="0" borderId="4" xfId="2" applyNumberFormat="1" applyFon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10" borderId="0" xfId="0" applyFill="1" applyBorder="1" applyAlignment="1">
      <alignment horizontal="center"/>
    </xf>
    <xf numFmtId="0" fontId="4" fillId="12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0" fontId="0" fillId="10" borderId="0" xfId="0" applyFill="1" applyBorder="1" applyAlignment="1">
      <alignment horizontal="left"/>
    </xf>
    <xf numFmtId="3" fontId="0" fillId="10" borderId="0" xfId="0" applyNumberFormat="1" applyFont="1" applyFill="1" applyBorder="1" applyAlignment="1">
      <alignment horizontal="center"/>
    </xf>
    <xf numFmtId="0" fontId="0" fillId="10" borderId="0" xfId="0" applyFont="1" applyFill="1" applyBorder="1" applyAlignment="1">
      <alignment horizontal="center"/>
    </xf>
    <xf numFmtId="0" fontId="0" fillId="10" borderId="0" xfId="0" applyFill="1" applyBorder="1" applyAlignment="1"/>
    <xf numFmtId="3" fontId="0" fillId="10" borderId="0" xfId="0" applyNumberFormat="1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3" fontId="0" fillId="5" borderId="2" xfId="0" applyNumberFormat="1" applyFill="1" applyBorder="1" applyAlignment="1">
      <alignment horizontal="center"/>
    </xf>
    <xf numFmtId="3" fontId="0" fillId="5" borderId="4" xfId="0" applyNumberFormat="1" applyFill="1" applyBorder="1" applyAlignment="1">
      <alignment horizont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0" borderId="2" xfId="0" applyBorder="1" applyAlignment="1"/>
    <xf numFmtId="0" fontId="0" fillId="0" borderId="0" xfId="0" applyBorder="1" applyAlignment="1"/>
    <xf numFmtId="0" fontId="0" fillId="0" borderId="4" xfId="0" applyBorder="1" applyAlignment="1"/>
    <xf numFmtId="10" fontId="0" fillId="0" borderId="2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7</xdr:row>
      <xdr:rowOff>85725</xdr:rowOff>
    </xdr:from>
    <xdr:ext cx="184731" cy="264560"/>
    <xdr:sp macro="" textlink="">
      <xdr:nvSpPr>
        <xdr:cNvPr id="6" name="TextBox 5"/>
        <xdr:cNvSpPr txBox="1"/>
      </xdr:nvSpPr>
      <xdr:spPr>
        <a:xfrm>
          <a:off x="5772150" y="18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4"/>
  <sheetViews>
    <sheetView tabSelected="1" topLeftCell="A7" zoomScale="85" zoomScaleNormal="85" workbookViewId="0">
      <selection activeCell="M38" sqref="M38"/>
    </sheetView>
  </sheetViews>
  <sheetFormatPr defaultRowHeight="15"/>
  <cols>
    <col min="1" max="1" width="33.140625" customWidth="1"/>
    <col min="4" max="4" width="21.28515625" customWidth="1"/>
    <col min="6" max="6" width="15.28515625" bestFit="1" customWidth="1"/>
    <col min="7" max="7" width="15.42578125" bestFit="1" customWidth="1"/>
    <col min="8" max="8" width="15.5703125" customWidth="1"/>
    <col min="9" max="9" width="12.7109375" customWidth="1"/>
    <col min="10" max="10" width="13.28515625" customWidth="1"/>
    <col min="11" max="11" width="12.28515625" customWidth="1"/>
    <col min="12" max="13" width="12.140625" customWidth="1"/>
    <col min="14" max="14" width="11.85546875" customWidth="1"/>
    <col min="15" max="15" width="15.42578125" bestFit="1" customWidth="1"/>
    <col min="16" max="16" width="14.28515625" bestFit="1" customWidth="1"/>
    <col min="17" max="17" width="11.85546875" customWidth="1"/>
    <col min="18" max="18" width="12.140625" customWidth="1"/>
    <col min="19" max="19" width="13" customWidth="1"/>
    <col min="20" max="20" width="11.7109375" customWidth="1"/>
    <col min="21" max="21" width="10.7109375" customWidth="1"/>
    <col min="22" max="22" width="12" customWidth="1"/>
    <col min="23" max="23" width="11.7109375" customWidth="1"/>
    <col min="24" max="24" width="10.7109375" customWidth="1"/>
    <col min="25" max="25" width="11.28515625" customWidth="1"/>
    <col min="26" max="26" width="11.42578125" customWidth="1"/>
    <col min="27" max="27" width="12.28515625" bestFit="1" customWidth="1"/>
  </cols>
  <sheetData>
    <row r="1" spans="1:27">
      <c r="A1" s="21"/>
      <c r="B1" s="145" t="s">
        <v>33</v>
      </c>
      <c r="C1" s="146"/>
      <c r="D1" s="146"/>
      <c r="E1" s="146"/>
      <c r="F1" s="147"/>
      <c r="G1" s="12"/>
      <c r="H1" s="12"/>
      <c r="I1" s="12"/>
      <c r="J1" s="12"/>
      <c r="K1" s="24"/>
      <c r="L1" s="24"/>
      <c r="M1" s="24"/>
      <c r="N1" s="24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>
      <c r="A2" s="21"/>
      <c r="B2" s="148"/>
      <c r="C2" s="149"/>
      <c r="D2" s="149"/>
      <c r="E2" s="149"/>
      <c r="F2" s="150"/>
      <c r="G2" s="25"/>
      <c r="H2" s="25"/>
      <c r="I2" s="12"/>
      <c r="J2" s="12"/>
      <c r="K2" s="26"/>
      <c r="L2" s="27"/>
      <c r="M2" s="27"/>
      <c r="N2" s="28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>
      <c r="A3" s="21"/>
      <c r="B3" s="158" t="s">
        <v>5</v>
      </c>
      <c r="C3" s="159"/>
      <c r="D3" s="160"/>
      <c r="E3" s="161" t="s">
        <v>6</v>
      </c>
      <c r="F3" s="162"/>
      <c r="G3" s="29"/>
      <c r="H3" s="12"/>
      <c r="I3" s="12"/>
      <c r="J3" s="12"/>
      <c r="K3" s="26"/>
      <c r="L3" s="30"/>
      <c r="M3" s="27"/>
      <c r="N3" s="28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21"/>
      <c r="B4" s="109" t="s">
        <v>8</v>
      </c>
      <c r="C4" s="110"/>
      <c r="D4" s="111"/>
      <c r="E4" s="153">
        <v>650000</v>
      </c>
      <c r="F4" s="163"/>
      <c r="G4" s="29"/>
      <c r="H4" s="12"/>
      <c r="I4" s="12"/>
      <c r="J4" s="12"/>
      <c r="K4" s="26"/>
      <c r="L4" s="27"/>
      <c r="M4" s="27"/>
      <c r="N4" s="28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>
      <c r="A5" s="21"/>
      <c r="B5" s="109" t="s">
        <v>44</v>
      </c>
      <c r="C5" s="110"/>
      <c r="D5" s="111"/>
      <c r="E5" s="153">
        <v>250000</v>
      </c>
      <c r="F5" s="154"/>
      <c r="G5" s="12"/>
      <c r="H5" s="12"/>
      <c r="I5" s="12"/>
      <c r="J5" s="12"/>
      <c r="K5" s="12"/>
      <c r="L5" s="12"/>
      <c r="M5" s="12"/>
      <c r="N5" s="28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>
      <c r="A6" s="21"/>
      <c r="B6" s="155" t="s">
        <v>36</v>
      </c>
      <c r="C6" s="156"/>
      <c r="D6" s="157"/>
      <c r="E6" s="151">
        <v>100000</v>
      </c>
      <c r="F6" s="164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>
      <c r="A7" s="21"/>
      <c r="B7" s="155" t="s">
        <v>37</v>
      </c>
      <c r="C7" s="156"/>
      <c r="D7" s="157"/>
      <c r="E7" s="151">
        <v>100000</v>
      </c>
      <c r="F7" s="15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>
      <c r="A8" s="21"/>
      <c r="B8" s="167" t="s">
        <v>38</v>
      </c>
      <c r="C8" s="168"/>
      <c r="D8" s="169"/>
      <c r="E8" s="165">
        <v>100000</v>
      </c>
      <c r="F8" s="166"/>
      <c r="G8" s="12"/>
      <c r="H8" s="12"/>
      <c r="I8" s="12"/>
      <c r="J8" s="12"/>
      <c r="K8" s="135"/>
      <c r="L8" s="135"/>
      <c r="M8" s="137"/>
      <c r="N8" s="137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>
      <c r="A9" s="21"/>
      <c r="B9" s="167" t="s">
        <v>39</v>
      </c>
      <c r="C9" s="168"/>
      <c r="D9" s="169"/>
      <c r="E9" s="165">
        <v>100000</v>
      </c>
      <c r="F9" s="170"/>
      <c r="G9" s="12"/>
      <c r="H9" s="12"/>
      <c r="I9" s="12"/>
      <c r="J9" s="12"/>
      <c r="K9" s="135"/>
      <c r="L9" s="135"/>
      <c r="M9" s="136"/>
      <c r="N9" s="137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>
      <c r="A10" s="21">
        <v>2</v>
      </c>
      <c r="B10" s="167" t="s">
        <v>40</v>
      </c>
      <c r="C10" s="168"/>
      <c r="D10" s="169"/>
      <c r="E10" s="165">
        <v>100000</v>
      </c>
      <c r="F10" s="166"/>
      <c r="G10" s="12"/>
      <c r="H10" s="12"/>
      <c r="I10" s="12"/>
      <c r="J10" s="12"/>
      <c r="K10" s="138"/>
      <c r="L10" s="138"/>
      <c r="M10" s="139"/>
      <c r="N10" s="121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>
      <c r="A11" s="21"/>
      <c r="B11" s="140" t="s">
        <v>41</v>
      </c>
      <c r="C11" s="141"/>
      <c r="D11" s="142"/>
      <c r="E11" s="143">
        <v>100000</v>
      </c>
      <c r="F11" s="144"/>
      <c r="G11" s="12"/>
      <c r="H11" s="12"/>
      <c r="I11" s="12"/>
      <c r="J11" s="12"/>
      <c r="K11" s="135"/>
      <c r="L11" s="135"/>
      <c r="M11" s="32"/>
      <c r="N11" s="3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>
      <c r="A12" s="21"/>
      <c r="B12" s="140" t="s">
        <v>42</v>
      </c>
      <c r="C12" s="141"/>
      <c r="D12" s="142"/>
      <c r="E12" s="143">
        <v>100000</v>
      </c>
      <c r="F12" s="144"/>
      <c r="G12" s="12"/>
      <c r="H12" s="12"/>
      <c r="I12" s="12"/>
      <c r="J12" s="12"/>
      <c r="K12" s="135"/>
      <c r="L12" s="135"/>
      <c r="M12" s="32"/>
      <c r="N12" s="3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>
      <c r="A13" s="21"/>
      <c r="B13" s="140" t="s">
        <v>43</v>
      </c>
      <c r="C13" s="141"/>
      <c r="D13" s="142"/>
      <c r="E13" s="143">
        <v>100000</v>
      </c>
      <c r="F13" s="144"/>
      <c r="G13" s="12"/>
      <c r="H13" s="12"/>
      <c r="I13" s="12"/>
      <c r="J13" s="12"/>
      <c r="K13" s="135"/>
      <c r="L13" s="135"/>
      <c r="M13" s="32"/>
      <c r="N13" s="3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>
      <c r="A14" s="21"/>
      <c r="B14" s="109" t="s">
        <v>62</v>
      </c>
      <c r="C14" s="110"/>
      <c r="D14" s="111"/>
      <c r="E14" s="174">
        <v>3.9699999999999999E-2</v>
      </c>
      <c r="F14" s="175"/>
      <c r="G14" s="12"/>
      <c r="H14" s="12"/>
      <c r="I14" s="12"/>
      <c r="J14" s="12"/>
      <c r="K14" s="14"/>
      <c r="L14" s="14"/>
      <c r="M14" s="14"/>
      <c r="N14" s="14"/>
      <c r="O14" s="14"/>
      <c r="P14" s="14"/>
      <c r="Q14" s="14"/>
      <c r="R14" s="14"/>
      <c r="S14" s="12"/>
      <c r="T14" s="12"/>
      <c r="U14" s="12"/>
      <c r="V14" s="12"/>
      <c r="W14" s="12"/>
      <c r="X14" s="12"/>
      <c r="Y14" s="12"/>
      <c r="Z14" s="12"/>
      <c r="AA14" s="12"/>
    </row>
    <row r="15" spans="1:27">
      <c r="A15" s="21"/>
      <c r="B15" s="171" t="s">
        <v>0</v>
      </c>
      <c r="C15" s="172"/>
      <c r="D15" s="173"/>
      <c r="E15" s="153">
        <v>630000</v>
      </c>
      <c r="F15" s="154"/>
      <c r="G15" s="12"/>
      <c r="H15" s="12"/>
      <c r="I15" s="12"/>
      <c r="J15" s="12"/>
      <c r="K15" s="14"/>
      <c r="L15" s="14"/>
      <c r="M15" s="14"/>
      <c r="N15" s="14"/>
      <c r="O15" s="14"/>
      <c r="P15" s="14"/>
      <c r="Q15" s="14"/>
      <c r="R15" s="14"/>
      <c r="S15" s="12"/>
      <c r="T15" s="12"/>
      <c r="U15" s="12"/>
      <c r="V15" s="12"/>
      <c r="W15" s="12"/>
      <c r="X15" s="12"/>
      <c r="Y15" s="12"/>
      <c r="Z15" s="12"/>
      <c r="AA15" s="12"/>
    </row>
    <row r="16" spans="1:27">
      <c r="A16" s="21"/>
      <c r="B16" s="171" t="s">
        <v>1</v>
      </c>
      <c r="C16" s="172"/>
      <c r="D16" s="173"/>
      <c r="E16" s="114">
        <v>2.3E-2</v>
      </c>
      <c r="F16" s="115"/>
      <c r="G16" s="12"/>
      <c r="H16" s="12"/>
      <c r="I16" s="12"/>
      <c r="J16" s="12"/>
      <c r="K16" s="14"/>
      <c r="L16" s="14"/>
      <c r="M16" s="14"/>
      <c r="N16" s="31"/>
      <c r="O16" s="31"/>
      <c r="P16" s="31"/>
      <c r="Q16" s="31"/>
      <c r="R16" s="31"/>
      <c r="S16" s="12"/>
      <c r="T16" s="12"/>
      <c r="U16" s="12"/>
      <c r="V16" s="12"/>
      <c r="W16" s="12"/>
      <c r="X16" s="12"/>
      <c r="Y16" s="12"/>
      <c r="Z16" s="12"/>
      <c r="AA16" s="12"/>
    </row>
    <row r="17" spans="1:27">
      <c r="A17" s="21"/>
      <c r="B17" s="109" t="s">
        <v>4</v>
      </c>
      <c r="C17" s="110"/>
      <c r="D17" s="111"/>
      <c r="E17" s="114">
        <v>0.1</v>
      </c>
      <c r="F17" s="115"/>
      <c r="G17" s="12"/>
      <c r="H17" s="12"/>
      <c r="I17" s="3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>
      <c r="A18" s="21"/>
      <c r="B18" s="109" t="s">
        <v>64</v>
      </c>
      <c r="C18" s="110"/>
      <c r="D18" s="111"/>
      <c r="E18" s="112">
        <v>0.5</v>
      </c>
      <c r="F18" s="113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>
      <c r="A19" s="21"/>
      <c r="B19" s="118" t="s">
        <v>7</v>
      </c>
      <c r="C19" s="119"/>
      <c r="D19" s="120"/>
      <c r="E19" s="116">
        <v>0.04</v>
      </c>
      <c r="F19" s="117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>
      <c r="A20" s="21"/>
      <c r="B20" s="22"/>
      <c r="C20" s="22"/>
      <c r="D20" s="22"/>
      <c r="E20" s="23"/>
      <c r="F20" s="23"/>
      <c r="G20" s="14"/>
      <c r="H20" s="14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>
      <c r="A21" s="21"/>
      <c r="B21" s="12"/>
      <c r="C21" s="12"/>
      <c r="D21" s="12"/>
      <c r="E21" s="12"/>
      <c r="F21" s="12"/>
      <c r="G21" s="14"/>
      <c r="H21" s="14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>
      <c r="A22" s="41"/>
      <c r="B22" s="7"/>
      <c r="C22" s="7"/>
      <c r="D22" s="7"/>
      <c r="E22" s="7"/>
      <c r="F22" s="7"/>
      <c r="G22" s="5"/>
      <c r="H22" s="5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>
      <c r="A23" s="41"/>
      <c r="B23" s="9"/>
      <c r="C23" s="9"/>
      <c r="D23" s="9"/>
      <c r="E23" s="10"/>
      <c r="F23" s="10"/>
      <c r="G23" s="5"/>
      <c r="H23" s="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>
      <c r="A24" s="89"/>
      <c r="B24" s="63"/>
      <c r="C24" s="63"/>
      <c r="D24" s="63"/>
      <c r="E24" s="23"/>
      <c r="F24" s="23"/>
      <c r="G24" s="67"/>
      <c r="H24" s="67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5.75" thickBot="1">
      <c r="A25" s="89"/>
      <c r="B25" s="63"/>
      <c r="C25" s="63"/>
      <c r="D25" s="63"/>
      <c r="E25" s="23"/>
      <c r="F25" s="23"/>
      <c r="G25" s="67"/>
      <c r="H25" s="67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>
      <c r="A26" s="21"/>
      <c r="B26" s="126" t="s">
        <v>10</v>
      </c>
      <c r="C26" s="127"/>
      <c r="D26" s="127"/>
      <c r="E26" s="127"/>
      <c r="F26" s="128"/>
      <c r="G26" s="12"/>
      <c r="H26" s="12"/>
      <c r="I26" s="12"/>
      <c r="J26" s="12"/>
      <c r="K26" s="12"/>
      <c r="L26" s="14"/>
      <c r="M26" s="14"/>
      <c r="N26" s="15"/>
      <c r="O26" s="15"/>
      <c r="P26" s="15"/>
      <c r="Q26" s="15"/>
      <c r="R26" s="15"/>
      <c r="S26" s="15"/>
      <c r="T26" s="12"/>
      <c r="U26" s="12"/>
      <c r="V26" s="12"/>
      <c r="W26" s="12"/>
      <c r="X26" s="12"/>
      <c r="Y26" s="12"/>
      <c r="Z26" s="12"/>
      <c r="AA26" s="12"/>
    </row>
    <row r="27" spans="1:27" ht="15" customHeight="1">
      <c r="A27" s="15"/>
      <c r="B27" s="129"/>
      <c r="C27" s="130"/>
      <c r="D27" s="130"/>
      <c r="E27" s="130"/>
      <c r="F27" s="131"/>
      <c r="G27" s="12"/>
      <c r="H27" s="12"/>
      <c r="I27" s="12"/>
      <c r="J27" s="12"/>
      <c r="K27" s="12"/>
      <c r="L27" s="14"/>
      <c r="M27" s="14"/>
      <c r="N27" s="15"/>
      <c r="O27" s="15"/>
      <c r="P27" s="15"/>
      <c r="Q27" s="15"/>
      <c r="R27" s="15"/>
      <c r="S27" s="15"/>
      <c r="T27" s="12"/>
      <c r="U27" s="12"/>
      <c r="V27" s="12"/>
      <c r="W27" s="12"/>
      <c r="X27" s="12"/>
      <c r="Y27" s="12"/>
      <c r="Z27" s="12"/>
      <c r="AA27" s="12"/>
    </row>
    <row r="28" spans="1:27" ht="15" customHeight="1">
      <c r="A28" s="121"/>
      <c r="B28" s="129"/>
      <c r="C28" s="130"/>
      <c r="D28" s="130"/>
      <c r="E28" s="130"/>
      <c r="F28" s="131"/>
      <c r="G28" s="12"/>
      <c r="H28" s="12"/>
      <c r="I28" s="12"/>
      <c r="J28" s="12"/>
      <c r="K28" s="12"/>
      <c r="L28" s="14"/>
      <c r="M28" s="14"/>
      <c r="N28" s="15"/>
      <c r="O28" s="15"/>
      <c r="P28" s="15"/>
      <c r="Q28" s="15"/>
      <c r="R28" s="15"/>
      <c r="S28" s="15"/>
      <c r="T28" s="12"/>
      <c r="U28" s="12"/>
      <c r="V28" s="12"/>
      <c r="W28" s="12"/>
      <c r="X28" s="12"/>
      <c r="Y28" s="12"/>
      <c r="Z28" s="12"/>
      <c r="AA28" s="12"/>
    </row>
    <row r="29" spans="1:27" ht="15" customHeight="1">
      <c r="A29" s="121"/>
      <c r="B29" s="129"/>
      <c r="C29" s="130"/>
      <c r="D29" s="130"/>
      <c r="E29" s="130"/>
      <c r="F29" s="131"/>
      <c r="G29" s="12"/>
      <c r="H29" s="12"/>
      <c r="I29" s="12"/>
      <c r="J29" s="12"/>
      <c r="K29" s="12"/>
      <c r="L29" s="14"/>
      <c r="M29" s="14"/>
      <c r="N29" s="15"/>
      <c r="O29" s="16"/>
      <c r="P29" s="16"/>
      <c r="Q29" s="16"/>
      <c r="R29" s="16"/>
      <c r="S29" s="16"/>
      <c r="T29" s="12"/>
      <c r="U29" s="12"/>
      <c r="V29" s="12"/>
      <c r="W29" s="12"/>
      <c r="X29" s="12"/>
      <c r="Y29" s="12"/>
      <c r="Z29" s="12"/>
      <c r="AA29" s="12"/>
    </row>
    <row r="30" spans="1:27" ht="15" customHeight="1" thickBot="1">
      <c r="A30" s="121"/>
      <c r="B30" s="132"/>
      <c r="C30" s="133"/>
      <c r="D30" s="133"/>
      <c r="E30" s="133"/>
      <c r="F30" s="134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5" customHeight="1">
      <c r="A31" s="121"/>
      <c r="B31" s="90"/>
      <c r="C31" s="90"/>
      <c r="D31" s="90"/>
      <c r="E31" s="90"/>
      <c r="F31" s="90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5.75" customHeight="1" thickBot="1">
      <c r="A32" s="121"/>
      <c r="B32" s="13"/>
      <c r="C32" s="13"/>
      <c r="D32" s="13"/>
      <c r="E32" s="13"/>
      <c r="F32" s="13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5" customHeight="1" thickBot="1">
      <c r="A33" s="33"/>
      <c r="B33" s="6"/>
      <c r="C33" s="6"/>
      <c r="D33" s="6"/>
      <c r="E33" s="6"/>
      <c r="F33" s="77" t="s">
        <v>2</v>
      </c>
      <c r="G33" s="8" t="s">
        <v>12</v>
      </c>
      <c r="H33" s="8" t="s">
        <v>13</v>
      </c>
      <c r="I33" s="8" t="s">
        <v>14</v>
      </c>
      <c r="J33" s="8" t="s">
        <v>15</v>
      </c>
      <c r="K33" s="8" t="s">
        <v>16</v>
      </c>
      <c r="L33" s="8" t="s">
        <v>17</v>
      </c>
      <c r="M33" s="8" t="s">
        <v>18</v>
      </c>
      <c r="N33" s="8" t="s">
        <v>19</v>
      </c>
      <c r="O33" s="8" t="s">
        <v>20</v>
      </c>
      <c r="P33" s="8" t="s">
        <v>21</v>
      </c>
      <c r="Q33" s="8" t="s">
        <v>22</v>
      </c>
      <c r="R33" s="8" t="s">
        <v>23</v>
      </c>
      <c r="S33" s="8" t="s">
        <v>24</v>
      </c>
      <c r="T33" s="8" t="s">
        <v>25</v>
      </c>
      <c r="U33" s="8" t="s">
        <v>26</v>
      </c>
      <c r="V33" s="8" t="s">
        <v>27</v>
      </c>
      <c r="W33" s="8" t="s">
        <v>28</v>
      </c>
      <c r="X33" s="8" t="s">
        <v>29</v>
      </c>
      <c r="Y33" s="8" t="s">
        <v>30</v>
      </c>
      <c r="Z33" s="8" t="s">
        <v>31</v>
      </c>
      <c r="AA33" s="8" t="s">
        <v>32</v>
      </c>
    </row>
    <row r="34" spans="1:27" ht="15" customHeight="1">
      <c r="A34" s="34"/>
      <c r="B34" s="104"/>
      <c r="C34" s="104"/>
      <c r="D34" s="104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>
      <c r="A35" s="102" t="s">
        <v>47</v>
      </c>
      <c r="B35" s="107" t="s">
        <v>45</v>
      </c>
      <c r="C35" s="107"/>
      <c r="D35" s="107"/>
      <c r="E35" s="44" t="s">
        <v>11</v>
      </c>
      <c r="F35" s="49"/>
      <c r="G35" s="2">
        <f>E15</f>
        <v>630000</v>
      </c>
      <c r="H35" s="18">
        <f t="shared" ref="H35:AA35" si="0">G35*(1+$E$16)</f>
        <v>644490</v>
      </c>
      <c r="I35" s="18">
        <f t="shared" si="0"/>
        <v>659313.2699999999</v>
      </c>
      <c r="J35" s="18">
        <f t="shared" si="0"/>
        <v>674477.47520999983</v>
      </c>
      <c r="K35" s="18">
        <f t="shared" si="0"/>
        <v>689990.45713982976</v>
      </c>
      <c r="L35" s="18">
        <f t="shared" si="0"/>
        <v>705860.23765404581</v>
      </c>
      <c r="M35" s="18">
        <f t="shared" si="0"/>
        <v>722095.02312008885</v>
      </c>
      <c r="N35" s="18">
        <f t="shared" si="0"/>
        <v>738703.20865185081</v>
      </c>
      <c r="O35" s="18">
        <f t="shared" si="0"/>
        <v>755693.38245084335</v>
      </c>
      <c r="P35" s="18">
        <f t="shared" si="0"/>
        <v>773074.33024721267</v>
      </c>
      <c r="Q35" s="18">
        <f t="shared" si="0"/>
        <v>790855.03984289849</v>
      </c>
      <c r="R35" s="18">
        <f t="shared" si="0"/>
        <v>809044.70575928513</v>
      </c>
      <c r="S35" s="18">
        <f t="shared" si="0"/>
        <v>827652.73399174865</v>
      </c>
      <c r="T35" s="18">
        <f t="shared" si="0"/>
        <v>846688.74687355885</v>
      </c>
      <c r="U35" s="18">
        <f t="shared" si="0"/>
        <v>866162.58805165067</v>
      </c>
      <c r="V35" s="18">
        <f t="shared" si="0"/>
        <v>886084.32757683855</v>
      </c>
      <c r="W35" s="18">
        <f t="shared" si="0"/>
        <v>906464.26711110573</v>
      </c>
      <c r="X35" s="18">
        <f t="shared" si="0"/>
        <v>927312.94525466103</v>
      </c>
      <c r="Y35" s="18">
        <f t="shared" si="0"/>
        <v>948641.14299551817</v>
      </c>
      <c r="Z35" s="18">
        <f t="shared" si="0"/>
        <v>970459.88928441505</v>
      </c>
      <c r="AA35" s="18">
        <f t="shared" si="0"/>
        <v>992780.46673795651</v>
      </c>
    </row>
    <row r="36" spans="1:27">
      <c r="A36" s="102"/>
      <c r="B36" s="107" t="s">
        <v>46</v>
      </c>
      <c r="C36" s="107"/>
      <c r="D36" s="107"/>
      <c r="E36" s="44" t="s">
        <v>11</v>
      </c>
      <c r="F36" s="75">
        <f>NPV($E$14,H36:AA36)</f>
        <v>2091628.5755378834</v>
      </c>
      <c r="G36" s="18"/>
      <c r="H36" s="18">
        <f>H35-$G$35</f>
        <v>14490</v>
      </c>
      <c r="I36" s="18">
        <f t="shared" ref="I36:AA36" si="1">I35-$G$35</f>
        <v>29313.269999999902</v>
      </c>
      <c r="J36" s="18">
        <f t="shared" si="1"/>
        <v>44477.47520999983</v>
      </c>
      <c r="K36" s="18">
        <f t="shared" si="1"/>
        <v>59990.457139829756</v>
      </c>
      <c r="L36" s="18">
        <f t="shared" si="1"/>
        <v>75860.237654045806</v>
      </c>
      <c r="M36" s="18">
        <f t="shared" si="1"/>
        <v>92095.023120088852</v>
      </c>
      <c r="N36" s="18">
        <f t="shared" si="1"/>
        <v>108703.20865185081</v>
      </c>
      <c r="O36" s="18">
        <f t="shared" si="1"/>
        <v>125693.38245084335</v>
      </c>
      <c r="P36" s="18">
        <f t="shared" si="1"/>
        <v>143074.33024721267</v>
      </c>
      <c r="Q36" s="18">
        <f t="shared" si="1"/>
        <v>160855.03984289849</v>
      </c>
      <c r="R36" s="18">
        <f t="shared" si="1"/>
        <v>179044.70575928513</v>
      </c>
      <c r="S36" s="18">
        <f t="shared" si="1"/>
        <v>197652.73399174865</v>
      </c>
      <c r="T36" s="18">
        <f t="shared" si="1"/>
        <v>216688.74687355885</v>
      </c>
      <c r="U36" s="18">
        <f t="shared" si="1"/>
        <v>236162.58805165067</v>
      </c>
      <c r="V36" s="18">
        <f t="shared" si="1"/>
        <v>256084.32757683855</v>
      </c>
      <c r="W36" s="18">
        <f t="shared" si="1"/>
        <v>276464.26711110573</v>
      </c>
      <c r="X36" s="18">
        <f t="shared" si="1"/>
        <v>297312.94525466103</v>
      </c>
      <c r="Y36" s="18">
        <f t="shared" si="1"/>
        <v>318641.14299551817</v>
      </c>
      <c r="Z36" s="18">
        <f t="shared" si="1"/>
        <v>340459.88928441505</v>
      </c>
      <c r="AA36" s="18">
        <f t="shared" si="1"/>
        <v>362780.46673795651</v>
      </c>
    </row>
    <row r="37" spans="1:27">
      <c r="A37" s="68"/>
      <c r="B37" s="68"/>
      <c r="C37" s="68"/>
      <c r="D37" s="68"/>
      <c r="E37" s="68"/>
      <c r="F37" s="60"/>
      <c r="G37" s="18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</row>
    <row r="38" spans="1:27">
      <c r="A38" s="122" t="s">
        <v>54</v>
      </c>
      <c r="B38" s="105" t="s">
        <v>35</v>
      </c>
      <c r="C38" s="105"/>
      <c r="D38" s="105"/>
      <c r="E38" s="45" t="s">
        <v>3</v>
      </c>
      <c r="F38" s="50">
        <f>NPV(E14,G38:AA38)</f>
        <v>575320.95886629389</v>
      </c>
      <c r="G38" s="18">
        <v>0</v>
      </c>
      <c r="H38" s="18">
        <v>0</v>
      </c>
      <c r="I38" s="18">
        <f>E6</f>
        <v>100000</v>
      </c>
      <c r="J38" s="18">
        <f>E7</f>
        <v>100000</v>
      </c>
      <c r="K38" s="18">
        <v>0</v>
      </c>
      <c r="L38" s="18">
        <v>0</v>
      </c>
      <c r="M38" s="18">
        <f>E8</f>
        <v>100000</v>
      </c>
      <c r="N38" s="18">
        <f>E9</f>
        <v>100000</v>
      </c>
      <c r="O38" s="18">
        <f>E10</f>
        <v>100000</v>
      </c>
      <c r="P38" s="18">
        <v>0</v>
      </c>
      <c r="Q38" s="18">
        <v>0</v>
      </c>
      <c r="R38" s="18">
        <f>E11</f>
        <v>100000</v>
      </c>
      <c r="S38" s="18">
        <f>E12</f>
        <v>100000</v>
      </c>
      <c r="T38" s="18">
        <f>E13</f>
        <v>100000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</row>
    <row r="39" spans="1:27">
      <c r="A39" s="122"/>
      <c r="B39" s="105" t="s">
        <v>69</v>
      </c>
      <c r="C39" s="105"/>
      <c r="D39" s="105"/>
      <c r="E39" s="45" t="s">
        <v>3</v>
      </c>
      <c r="F39" s="49">
        <f>NPV(E14,G39:AA39)</f>
        <v>156517.47568831631</v>
      </c>
      <c r="G39" s="18"/>
      <c r="H39" s="18">
        <f t="shared" ref="H39" si="2">H38*$E$17</f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15000</v>
      </c>
      <c r="P39" s="18">
        <v>15000</v>
      </c>
      <c r="Q39" s="18">
        <v>15000</v>
      </c>
      <c r="R39" s="18">
        <v>15000</v>
      </c>
      <c r="S39" s="18">
        <v>15000</v>
      </c>
      <c r="T39" s="18">
        <v>25000</v>
      </c>
      <c r="U39" s="18">
        <v>25000</v>
      </c>
      <c r="V39" s="18">
        <v>25000</v>
      </c>
      <c r="W39" s="18">
        <v>25000</v>
      </c>
      <c r="X39" s="18">
        <v>25000</v>
      </c>
      <c r="Y39" s="18">
        <v>25000</v>
      </c>
      <c r="Z39" s="18">
        <v>25000</v>
      </c>
      <c r="AA39" s="18">
        <v>25000</v>
      </c>
    </row>
    <row r="40" spans="1:27">
      <c r="A40" s="122"/>
      <c r="B40" s="105" t="s">
        <v>53</v>
      </c>
      <c r="C40" s="105"/>
      <c r="D40" s="105"/>
      <c r="E40" s="45" t="s">
        <v>3</v>
      </c>
      <c r="F40" s="75">
        <f>F38+F39</f>
        <v>731838.43455461017</v>
      </c>
      <c r="G40" s="12"/>
      <c r="H40" s="18">
        <f>H38+H39</f>
        <v>0</v>
      </c>
      <c r="I40" s="18">
        <f t="shared" ref="I40:AA40" si="3">I38+I39</f>
        <v>100000</v>
      </c>
      <c r="J40" s="18">
        <f t="shared" si="3"/>
        <v>100000</v>
      </c>
      <c r="K40" s="18">
        <f t="shared" si="3"/>
        <v>0</v>
      </c>
      <c r="L40" s="18">
        <f t="shared" si="3"/>
        <v>0</v>
      </c>
      <c r="M40" s="18">
        <f t="shared" si="3"/>
        <v>100000</v>
      </c>
      <c r="N40" s="18">
        <f t="shared" si="3"/>
        <v>100000</v>
      </c>
      <c r="O40" s="18">
        <f t="shared" si="3"/>
        <v>115000</v>
      </c>
      <c r="P40" s="18">
        <f t="shared" si="3"/>
        <v>15000</v>
      </c>
      <c r="Q40" s="18">
        <f t="shared" si="3"/>
        <v>15000</v>
      </c>
      <c r="R40" s="18">
        <f t="shared" si="3"/>
        <v>115000</v>
      </c>
      <c r="S40" s="18">
        <f t="shared" si="3"/>
        <v>115000</v>
      </c>
      <c r="T40" s="18">
        <f t="shared" si="3"/>
        <v>125000</v>
      </c>
      <c r="U40" s="18">
        <f t="shared" si="3"/>
        <v>25000</v>
      </c>
      <c r="V40" s="18">
        <f t="shared" si="3"/>
        <v>25000</v>
      </c>
      <c r="W40" s="18">
        <f t="shared" si="3"/>
        <v>25000</v>
      </c>
      <c r="X40" s="18">
        <f t="shared" si="3"/>
        <v>25000</v>
      </c>
      <c r="Y40" s="18">
        <f t="shared" si="3"/>
        <v>25000</v>
      </c>
      <c r="Z40" s="18">
        <f t="shared" si="3"/>
        <v>25000</v>
      </c>
      <c r="AA40" s="18">
        <f t="shared" si="3"/>
        <v>25000</v>
      </c>
    </row>
    <row r="41" spans="1:27">
      <c r="A41" s="64"/>
      <c r="B41" s="58"/>
      <c r="C41" s="58"/>
      <c r="D41" s="58"/>
      <c r="E41" s="17"/>
      <c r="F41" s="18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>
      <c r="A42" s="125" t="s">
        <v>55</v>
      </c>
      <c r="B42" s="103" t="s">
        <v>63</v>
      </c>
      <c r="C42" s="103"/>
      <c r="D42" s="103"/>
      <c r="E42" s="48" t="s">
        <v>3</v>
      </c>
      <c r="F42" s="18"/>
      <c r="G42" s="18">
        <f>E5</f>
        <v>250000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>
      <c r="A43" s="125"/>
      <c r="B43" s="103" t="s">
        <v>65</v>
      </c>
      <c r="C43" s="103"/>
      <c r="D43" s="103"/>
      <c r="E43" s="48" t="s">
        <v>3</v>
      </c>
      <c r="F43" s="75">
        <f>NPV(E14,H43:AA43)</f>
        <v>1045814.2877689417</v>
      </c>
      <c r="G43" s="18"/>
      <c r="H43" s="18">
        <f>$E$18*H36</f>
        <v>7245</v>
      </c>
      <c r="I43" s="18">
        <f>$E$18*I36</f>
        <v>14656.634999999951</v>
      </c>
      <c r="J43" s="18">
        <f>$E$18*J36</f>
        <v>22238.737604999915</v>
      </c>
      <c r="K43" s="18">
        <f t="shared" ref="K43:AA43" si="4">$E$18*K36</f>
        <v>29995.228569914878</v>
      </c>
      <c r="L43" s="18">
        <f t="shared" si="4"/>
        <v>37930.118827022903</v>
      </c>
      <c r="M43" s="18">
        <f t="shared" si="4"/>
        <v>46047.511560044426</v>
      </c>
      <c r="N43" s="18">
        <f t="shared" si="4"/>
        <v>54351.604325925407</v>
      </c>
      <c r="O43" s="18">
        <f t="shared" si="4"/>
        <v>62846.691225421673</v>
      </c>
      <c r="P43" s="18">
        <f t="shared" si="4"/>
        <v>71537.165123606334</v>
      </c>
      <c r="Q43" s="18">
        <f t="shared" si="4"/>
        <v>80427.519921449246</v>
      </c>
      <c r="R43" s="18">
        <f t="shared" si="4"/>
        <v>89522.352879642567</v>
      </c>
      <c r="S43" s="18">
        <f t="shared" si="4"/>
        <v>98826.366995874327</v>
      </c>
      <c r="T43" s="18">
        <f t="shared" si="4"/>
        <v>108344.37343677942</v>
      </c>
      <c r="U43" s="18">
        <f t="shared" si="4"/>
        <v>118081.29402582534</v>
      </c>
      <c r="V43" s="18">
        <f t="shared" si="4"/>
        <v>128042.16378841928</v>
      </c>
      <c r="W43" s="18">
        <f t="shared" si="4"/>
        <v>138232.13355555286</v>
      </c>
      <c r="X43" s="18">
        <f t="shared" si="4"/>
        <v>148656.47262733051</v>
      </c>
      <c r="Y43" s="18">
        <f t="shared" si="4"/>
        <v>159320.57149775908</v>
      </c>
      <c r="Z43" s="18">
        <f t="shared" si="4"/>
        <v>170229.94464220753</v>
      </c>
      <c r="AA43" s="18">
        <f t="shared" si="4"/>
        <v>181390.23336897825</v>
      </c>
    </row>
    <row r="44" spans="1:27">
      <c r="A44" s="125"/>
      <c r="B44" s="103" t="s">
        <v>66</v>
      </c>
      <c r="C44" s="103"/>
      <c r="D44" s="103"/>
      <c r="E44" s="48" t="s">
        <v>3</v>
      </c>
      <c r="F44" s="75">
        <f>NPV(E14,H44:AA44)</f>
        <v>0</v>
      </c>
      <c r="G44" s="12"/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</row>
    <row r="45" spans="1:27" ht="15.75" thickBot="1">
      <c r="A45" s="43"/>
      <c r="B45" s="61"/>
      <c r="C45" s="61"/>
      <c r="D45" s="42"/>
      <c r="E45" s="12"/>
      <c r="F45" s="60"/>
      <c r="G45" s="12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</row>
    <row r="46" spans="1:27">
      <c r="A46" s="124" t="s">
        <v>61</v>
      </c>
      <c r="B46" s="35"/>
      <c r="C46" s="35"/>
      <c r="D46" s="35"/>
      <c r="E46" s="35"/>
      <c r="F46" s="35"/>
      <c r="G46" s="35"/>
      <c r="H46" s="62"/>
      <c r="I46" s="62"/>
      <c r="J46" s="80" t="s">
        <v>56</v>
      </c>
      <c r="K46" s="78">
        <f>(F43+F44)/F36</f>
        <v>0.5</v>
      </c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</row>
    <row r="47" spans="1:27" ht="15.75" thickBot="1">
      <c r="A47" s="124"/>
      <c r="B47" s="35"/>
      <c r="C47" s="35"/>
      <c r="D47" s="35"/>
      <c r="E47" s="35"/>
      <c r="F47" s="35"/>
      <c r="G47" s="35"/>
      <c r="H47" s="12"/>
      <c r="J47" s="81" t="s">
        <v>57</v>
      </c>
      <c r="K47" s="79">
        <f>F40/F36</f>
        <v>0.34988928871676489</v>
      </c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5.75" thickBot="1">
      <c r="A48" s="124"/>
      <c r="B48" s="35"/>
      <c r="C48" s="35"/>
      <c r="D48" s="35"/>
      <c r="E48" s="35"/>
      <c r="F48" s="35"/>
      <c r="G48" s="35"/>
      <c r="H48" s="12"/>
      <c r="I48" s="12"/>
      <c r="J48" s="82" t="s">
        <v>60</v>
      </c>
      <c r="K48" s="36">
        <f>K46+K47</f>
        <v>0.84988928871676483</v>
      </c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>
      <c r="A49" s="66"/>
      <c r="B49" s="12"/>
      <c r="C49" s="12"/>
      <c r="D49" s="12"/>
      <c r="E49" s="12"/>
      <c r="F49" s="12"/>
      <c r="G49" s="12"/>
      <c r="H49" s="12"/>
      <c r="I49" s="8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>
      <c r="A50" s="66"/>
      <c r="B50" s="12"/>
      <c r="C50" s="12"/>
      <c r="D50" s="12"/>
      <c r="E50" s="12"/>
      <c r="F50" s="12"/>
      <c r="G50" s="20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73"/>
      <c r="B51" s="41"/>
      <c r="C51" s="41"/>
      <c r="D51" s="41"/>
      <c r="E51" s="41"/>
      <c r="F51" s="41"/>
      <c r="G51" s="74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1:27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5.75" thickBo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9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12"/>
      <c r="B55" s="93" t="s">
        <v>59</v>
      </c>
      <c r="C55" s="94"/>
      <c r="D55" s="94"/>
      <c r="E55" s="94"/>
      <c r="F55" s="95"/>
      <c r="G55" s="12"/>
      <c r="H55" s="12"/>
      <c r="I55" s="12"/>
      <c r="J55" s="12"/>
      <c r="K55" s="12"/>
      <c r="L55" s="12"/>
      <c r="M55" s="12"/>
      <c r="N55" s="12"/>
      <c r="O55" s="19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s="72" customFormat="1">
      <c r="A56" s="12"/>
      <c r="B56" s="96"/>
      <c r="C56" s="97"/>
      <c r="D56" s="97"/>
      <c r="E56" s="97"/>
      <c r="F56" s="98"/>
      <c r="G56" s="12"/>
      <c r="H56" s="12"/>
      <c r="I56" s="12"/>
      <c r="J56" s="12"/>
      <c r="K56" s="12"/>
      <c r="L56" s="12"/>
      <c r="M56" s="12"/>
      <c r="N56" s="12"/>
      <c r="O56" s="19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12"/>
      <c r="B57" s="96"/>
      <c r="C57" s="97"/>
      <c r="D57" s="97"/>
      <c r="E57" s="97"/>
      <c r="F57" s="98"/>
      <c r="G57" s="12"/>
      <c r="H57" s="12"/>
      <c r="I57" s="12"/>
      <c r="J57" s="12"/>
      <c r="K57" s="12"/>
      <c r="L57" s="12"/>
      <c r="M57" s="12"/>
      <c r="N57" s="12"/>
      <c r="O57" s="19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12"/>
      <c r="B58" s="96"/>
      <c r="C58" s="97"/>
      <c r="D58" s="97"/>
      <c r="E58" s="97"/>
      <c r="F58" s="98"/>
      <c r="G58" s="12"/>
      <c r="H58" s="12"/>
      <c r="I58" s="12"/>
      <c r="J58" s="12"/>
      <c r="K58" s="12"/>
      <c r="L58" s="12"/>
      <c r="M58" s="12"/>
      <c r="N58" s="12"/>
      <c r="O58" s="19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5.75" thickBot="1">
      <c r="A59" s="12"/>
      <c r="B59" s="99"/>
      <c r="C59" s="100"/>
      <c r="D59" s="100"/>
      <c r="E59" s="100"/>
      <c r="F59" s="101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27" thickBot="1">
      <c r="A60" s="12"/>
      <c r="B60" s="37"/>
      <c r="C60" s="37"/>
      <c r="D60" s="37"/>
      <c r="E60" s="37"/>
      <c r="F60" s="37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5.75" thickBot="1">
      <c r="A61" s="38"/>
      <c r="B61" s="38"/>
      <c r="C61" s="38"/>
      <c r="D61" s="38"/>
      <c r="E61" s="38"/>
      <c r="F61" s="77" t="s">
        <v>2</v>
      </c>
      <c r="G61" s="39" t="s">
        <v>12</v>
      </c>
      <c r="H61" s="39" t="s">
        <v>13</v>
      </c>
      <c r="I61" s="39" t="s">
        <v>14</v>
      </c>
      <c r="J61" s="39" t="s">
        <v>15</v>
      </c>
      <c r="K61" s="39" t="s">
        <v>16</v>
      </c>
      <c r="L61" s="39" t="s">
        <v>17</v>
      </c>
      <c r="M61" s="39" t="s">
        <v>18</v>
      </c>
      <c r="N61" s="39" t="s">
        <v>19</v>
      </c>
      <c r="O61" s="39" t="s">
        <v>20</v>
      </c>
      <c r="P61" s="39" t="s">
        <v>21</v>
      </c>
      <c r="Q61" s="39" t="s">
        <v>22</v>
      </c>
      <c r="R61" s="39" t="s">
        <v>23</v>
      </c>
      <c r="S61" s="39" t="s">
        <v>24</v>
      </c>
      <c r="T61" s="39" t="s">
        <v>25</v>
      </c>
      <c r="U61" s="39" t="s">
        <v>26</v>
      </c>
      <c r="V61" s="39" t="s">
        <v>27</v>
      </c>
      <c r="W61" s="39" t="s">
        <v>28</v>
      </c>
      <c r="X61" s="39" t="s">
        <v>29</v>
      </c>
      <c r="Y61" s="39" t="s">
        <v>30</v>
      </c>
      <c r="Z61" s="39" t="s">
        <v>31</v>
      </c>
      <c r="AA61" s="39" t="s">
        <v>32</v>
      </c>
    </row>
    <row r="62" spans="1:27">
      <c r="A62" s="12"/>
      <c r="B62" s="104"/>
      <c r="C62" s="104"/>
      <c r="D62" s="104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>
      <c r="A63" s="123" t="s">
        <v>52</v>
      </c>
      <c r="B63" s="107" t="s">
        <v>48</v>
      </c>
      <c r="C63" s="107"/>
      <c r="D63" s="107"/>
      <c r="E63" s="44" t="s">
        <v>11</v>
      </c>
      <c r="F63" s="51"/>
      <c r="G63" s="18">
        <f>E15</f>
        <v>630000</v>
      </c>
      <c r="H63" s="2">
        <f>G63*(1+$E$16)</f>
        <v>644490</v>
      </c>
      <c r="I63" s="2">
        <f t="shared" ref="I63:AA63" si="5">H63*(1+$E$16)</f>
        <v>659313.2699999999</v>
      </c>
      <c r="J63" s="2">
        <f t="shared" si="5"/>
        <v>674477.47520999983</v>
      </c>
      <c r="K63" s="2">
        <f t="shared" si="5"/>
        <v>689990.45713982976</v>
      </c>
      <c r="L63" s="2">
        <f t="shared" si="5"/>
        <v>705860.23765404581</v>
      </c>
      <c r="M63" s="2">
        <f t="shared" si="5"/>
        <v>722095.02312008885</v>
      </c>
      <c r="N63" s="2">
        <f t="shared" si="5"/>
        <v>738703.20865185081</v>
      </c>
      <c r="O63" s="2">
        <f t="shared" si="5"/>
        <v>755693.38245084335</v>
      </c>
      <c r="P63" s="2">
        <f t="shared" si="5"/>
        <v>773074.33024721267</v>
      </c>
      <c r="Q63" s="2">
        <f t="shared" si="5"/>
        <v>790855.03984289849</v>
      </c>
      <c r="R63" s="2">
        <f t="shared" si="5"/>
        <v>809044.70575928513</v>
      </c>
      <c r="S63" s="2">
        <f t="shared" si="5"/>
        <v>827652.73399174865</v>
      </c>
      <c r="T63" s="2">
        <f t="shared" si="5"/>
        <v>846688.74687355885</v>
      </c>
      <c r="U63" s="2">
        <f t="shared" si="5"/>
        <v>866162.58805165067</v>
      </c>
      <c r="V63" s="2">
        <f t="shared" si="5"/>
        <v>886084.32757683855</v>
      </c>
      <c r="W63" s="2">
        <f t="shared" si="5"/>
        <v>906464.26711110573</v>
      </c>
      <c r="X63" s="2">
        <f t="shared" si="5"/>
        <v>927312.94525466103</v>
      </c>
      <c r="Y63" s="2">
        <f t="shared" si="5"/>
        <v>948641.14299551817</v>
      </c>
      <c r="Z63" s="2">
        <f t="shared" si="5"/>
        <v>970459.88928441505</v>
      </c>
      <c r="AA63" s="2">
        <f t="shared" si="5"/>
        <v>992780.46673795651</v>
      </c>
    </row>
    <row r="64" spans="1:27" ht="17.25" customHeight="1">
      <c r="A64" s="123"/>
      <c r="B64" s="107" t="s">
        <v>49</v>
      </c>
      <c r="C64" s="107"/>
      <c r="D64" s="107"/>
      <c r="E64" s="44" t="s">
        <v>11</v>
      </c>
      <c r="F64" s="51"/>
      <c r="G64" s="18"/>
      <c r="H64" s="18">
        <f t="shared" ref="H64:AA64" si="6">H63*(1+$E$19)</f>
        <v>670269.6</v>
      </c>
      <c r="I64" s="18">
        <f t="shared" si="6"/>
        <v>685685.80079999997</v>
      </c>
      <c r="J64" s="18">
        <f t="shared" si="6"/>
        <v>701456.57421839982</v>
      </c>
      <c r="K64" s="18">
        <f t="shared" si="6"/>
        <v>717590.07542542298</v>
      </c>
      <c r="L64" s="18">
        <f t="shared" si="6"/>
        <v>734094.64716020762</v>
      </c>
      <c r="M64" s="18">
        <f t="shared" si="6"/>
        <v>750978.82404489245</v>
      </c>
      <c r="N64" s="18">
        <f t="shared" si="6"/>
        <v>768251.33699792484</v>
      </c>
      <c r="O64" s="18">
        <f t="shared" si="6"/>
        <v>785921.11774887715</v>
      </c>
      <c r="P64" s="18">
        <f t="shared" si="6"/>
        <v>803997.30345710122</v>
      </c>
      <c r="Q64" s="18">
        <f t="shared" si="6"/>
        <v>822489.24143661442</v>
      </c>
      <c r="R64" s="18">
        <f t="shared" si="6"/>
        <v>841406.49398965656</v>
      </c>
      <c r="S64" s="18">
        <f t="shared" si="6"/>
        <v>860758.84335141862</v>
      </c>
      <c r="T64" s="18">
        <f t="shared" si="6"/>
        <v>880556.29674850125</v>
      </c>
      <c r="U64" s="18">
        <f t="shared" si="6"/>
        <v>900809.09157371672</v>
      </c>
      <c r="V64" s="18">
        <f t="shared" si="6"/>
        <v>921527.70067991212</v>
      </c>
      <c r="W64" s="18">
        <f t="shared" si="6"/>
        <v>942722.83779555</v>
      </c>
      <c r="X64" s="18">
        <f t="shared" si="6"/>
        <v>964405.46306484751</v>
      </c>
      <c r="Y64" s="18">
        <f t="shared" si="6"/>
        <v>986586.78871533892</v>
      </c>
      <c r="Z64" s="18">
        <f t="shared" si="6"/>
        <v>1009278.2848557917</v>
      </c>
      <c r="AA64" s="18">
        <f t="shared" si="6"/>
        <v>1032491.6854074748</v>
      </c>
    </row>
    <row r="65" spans="1:29" ht="17.25" customHeight="1">
      <c r="A65" s="123"/>
      <c r="B65" s="107" t="s">
        <v>34</v>
      </c>
      <c r="C65" s="107"/>
      <c r="D65" s="107"/>
      <c r="E65" s="44" t="s">
        <v>11</v>
      </c>
      <c r="F65" s="76">
        <f>NPV(E14,H65:AA65)</f>
        <v>240034.64907926103</v>
      </c>
      <c r="G65" s="18"/>
      <c r="H65" s="18">
        <f>H63-G63</f>
        <v>14490</v>
      </c>
      <c r="I65" s="18">
        <f>I63-H63</f>
        <v>14823.269999999902</v>
      </c>
      <c r="J65" s="18">
        <f t="shared" ref="J65:AA65" si="7">J63-I63</f>
        <v>15164.205209999927</v>
      </c>
      <c r="K65" s="18">
        <f t="shared" si="7"/>
        <v>15512.981929829926</v>
      </c>
      <c r="L65" s="18">
        <f t="shared" si="7"/>
        <v>15869.780514216051</v>
      </c>
      <c r="M65" s="18">
        <f t="shared" si="7"/>
        <v>16234.785466043046</v>
      </c>
      <c r="N65" s="18">
        <f t="shared" si="7"/>
        <v>16608.185531761963</v>
      </c>
      <c r="O65" s="18">
        <f t="shared" si="7"/>
        <v>16990.173798992531</v>
      </c>
      <c r="P65" s="18">
        <f t="shared" si="7"/>
        <v>17380.947796369321</v>
      </c>
      <c r="Q65" s="18">
        <f t="shared" si="7"/>
        <v>17780.709595685825</v>
      </c>
      <c r="R65" s="18">
        <f t="shared" si="7"/>
        <v>18189.665916386642</v>
      </c>
      <c r="S65" s="18">
        <f t="shared" si="7"/>
        <v>18608.028232463519</v>
      </c>
      <c r="T65" s="18">
        <f t="shared" si="7"/>
        <v>19036.012881810195</v>
      </c>
      <c r="U65" s="18">
        <f t="shared" si="7"/>
        <v>19473.841178091825</v>
      </c>
      <c r="V65" s="18">
        <f t="shared" si="7"/>
        <v>19921.739525187877</v>
      </c>
      <c r="W65" s="18">
        <f t="shared" si="7"/>
        <v>20379.939534267178</v>
      </c>
      <c r="X65" s="18">
        <f t="shared" si="7"/>
        <v>20848.678143555298</v>
      </c>
      <c r="Y65" s="18">
        <f t="shared" si="7"/>
        <v>21328.19774085714</v>
      </c>
      <c r="Z65" s="18">
        <f t="shared" si="7"/>
        <v>21818.746288896888</v>
      </c>
      <c r="AA65" s="18">
        <f t="shared" si="7"/>
        <v>22320.577453541453</v>
      </c>
    </row>
    <row r="66" spans="1:29" ht="16.5" customHeight="1">
      <c r="A66" s="123"/>
      <c r="B66" s="107" t="s">
        <v>50</v>
      </c>
      <c r="C66" s="107"/>
      <c r="D66" s="107"/>
      <c r="E66" s="44" t="s">
        <v>11</v>
      </c>
      <c r="F66" s="76">
        <f>NPV(E14,H66:AA66)</f>
        <v>427052.9495792783</v>
      </c>
      <c r="G66" s="18"/>
      <c r="H66" s="18">
        <f>H64-H63</f>
        <v>25779.599999999977</v>
      </c>
      <c r="I66" s="18">
        <f>I64-I63</f>
        <v>26372.530800000066</v>
      </c>
      <c r="J66" s="18">
        <f t="shared" ref="J66:N66" si="8">J64-J63</f>
        <v>26979.099008399993</v>
      </c>
      <c r="K66" s="18">
        <f t="shared" si="8"/>
        <v>27599.618285593227</v>
      </c>
      <c r="L66" s="18">
        <f t="shared" si="8"/>
        <v>28234.409506161814</v>
      </c>
      <c r="M66" s="18">
        <f t="shared" si="8"/>
        <v>28883.800924803596</v>
      </c>
      <c r="N66" s="18">
        <f t="shared" si="8"/>
        <v>29548.128346074023</v>
      </c>
      <c r="O66" s="18">
        <f t="shared" ref="O66" si="9">O64-O63</f>
        <v>30227.735298033804</v>
      </c>
      <c r="P66" s="18">
        <f t="shared" ref="P66" si="10">P64-P63</f>
        <v>30922.973209888558</v>
      </c>
      <c r="Q66" s="18">
        <f t="shared" ref="Q66" si="11">Q64-Q63</f>
        <v>31634.20159371593</v>
      </c>
      <c r="R66" s="18">
        <f t="shared" ref="R66" si="12">R64-R63</f>
        <v>32361.788230371429</v>
      </c>
      <c r="S66" s="18">
        <f t="shared" ref="S66" si="13">S64-S63</f>
        <v>33106.109359669965</v>
      </c>
      <c r="T66" s="18">
        <f t="shared" ref="T66" si="14">T64-T63</f>
        <v>33867.5498749424</v>
      </c>
      <c r="U66" s="18">
        <f t="shared" ref="U66" si="15">U64-U63</f>
        <v>34646.50352206605</v>
      </c>
      <c r="V66" s="18">
        <f t="shared" ref="V66" si="16">V64-V63</f>
        <v>35443.373103073565</v>
      </c>
      <c r="W66" s="18">
        <f t="shared" ref="W66" si="17">W64-W63</f>
        <v>36258.570684444276</v>
      </c>
      <c r="X66" s="18">
        <f t="shared" ref="X66" si="18">X64-X63</f>
        <v>37092.517810186488</v>
      </c>
      <c r="Y66" s="18">
        <f t="shared" ref="Y66" si="19">Y64-Y63</f>
        <v>37945.64571982075</v>
      </c>
      <c r="Z66" s="18">
        <f t="shared" ref="Z66" si="20">Z64-Z63</f>
        <v>38818.395571376663</v>
      </c>
      <c r="AA66" s="18">
        <f t="shared" ref="AA66" si="21">AA64-AA63</f>
        <v>39711.218669518246</v>
      </c>
    </row>
    <row r="67" spans="1:29">
      <c r="A67" s="53"/>
      <c r="B67" s="104"/>
      <c r="C67" s="104"/>
      <c r="D67" s="104"/>
      <c r="E67" s="46"/>
      <c r="F67" s="12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:29">
      <c r="A68" s="122" t="s">
        <v>54</v>
      </c>
      <c r="B68" s="105" t="s">
        <v>51</v>
      </c>
      <c r="C68" s="105"/>
      <c r="D68" s="105"/>
      <c r="E68" s="45" t="s">
        <v>3</v>
      </c>
      <c r="F68" s="52">
        <f>NPV($E$14,G68:Z68)</f>
        <v>575320.95886629389</v>
      </c>
      <c r="G68" s="18">
        <v>0</v>
      </c>
      <c r="H68" s="18">
        <v>0</v>
      </c>
      <c r="I68" s="18">
        <f>+E6</f>
        <v>100000</v>
      </c>
      <c r="J68" s="18">
        <f>E7</f>
        <v>100000</v>
      </c>
      <c r="K68" s="18">
        <v>0</v>
      </c>
      <c r="L68" s="18">
        <v>0</v>
      </c>
      <c r="M68" s="18">
        <f>E8</f>
        <v>100000</v>
      </c>
      <c r="N68" s="18">
        <f>E9</f>
        <v>100000</v>
      </c>
      <c r="O68" s="18">
        <f>E10</f>
        <v>100000</v>
      </c>
      <c r="P68" s="18">
        <v>0</v>
      </c>
      <c r="Q68" s="18">
        <v>0</v>
      </c>
      <c r="R68" s="18">
        <f>E11</f>
        <v>100000</v>
      </c>
      <c r="S68" s="18">
        <f>E12</f>
        <v>100000</v>
      </c>
      <c r="T68" s="18">
        <f>E13</f>
        <v>100000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</row>
    <row r="69" spans="1:29">
      <c r="A69" s="122"/>
      <c r="B69" s="105" t="s">
        <v>71</v>
      </c>
      <c r="C69" s="105"/>
      <c r="D69" s="105"/>
      <c r="E69" s="45" t="s">
        <v>3</v>
      </c>
      <c r="F69" s="86">
        <f>NPV(E14,H69:AA69)</f>
        <v>156517.47568831631</v>
      </c>
      <c r="G69" s="18"/>
      <c r="H69" s="18">
        <f>$E$17*H68</f>
        <v>0</v>
      </c>
      <c r="I69" s="18">
        <v>0</v>
      </c>
      <c r="J69" s="18">
        <v>0</v>
      </c>
      <c r="K69" s="18">
        <f>$E$17*K68</f>
        <v>0</v>
      </c>
      <c r="L69" s="18">
        <f>$E$17*L68</f>
        <v>0</v>
      </c>
      <c r="M69" s="18">
        <v>0</v>
      </c>
      <c r="N69" s="18">
        <v>0</v>
      </c>
      <c r="O69" s="18">
        <v>15000</v>
      </c>
      <c r="P69" s="18">
        <v>15000</v>
      </c>
      <c r="Q69" s="18">
        <v>15000</v>
      </c>
      <c r="R69" s="18">
        <v>15000</v>
      </c>
      <c r="S69" s="18">
        <v>15000</v>
      </c>
      <c r="T69" s="18">
        <v>25000</v>
      </c>
      <c r="U69" s="18">
        <v>25000</v>
      </c>
      <c r="V69" s="18">
        <v>25000</v>
      </c>
      <c r="W69" s="18">
        <v>25000</v>
      </c>
      <c r="X69" s="18">
        <v>25000</v>
      </c>
      <c r="Y69" s="18">
        <v>25000</v>
      </c>
      <c r="Z69" s="18">
        <v>25000</v>
      </c>
      <c r="AA69" s="18">
        <v>25000</v>
      </c>
    </row>
    <row r="70" spans="1:29">
      <c r="A70" s="122"/>
      <c r="B70" s="106" t="s">
        <v>2</v>
      </c>
      <c r="C70" s="106"/>
      <c r="D70" s="106"/>
      <c r="E70" s="45" t="s">
        <v>3</v>
      </c>
      <c r="F70" s="84">
        <f>F68+F69</f>
        <v>731838.43455461017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4"/>
      <c r="AC70" s="4"/>
    </row>
    <row r="71" spans="1:29">
      <c r="A71" s="122"/>
      <c r="B71" s="105" t="s">
        <v>9</v>
      </c>
      <c r="C71" s="105"/>
      <c r="D71" s="105"/>
      <c r="E71" s="65"/>
      <c r="F71" s="52">
        <f>NPV($E$14,G71:AA71)</f>
        <v>598161.20093328587</v>
      </c>
      <c r="G71" s="18">
        <v>0</v>
      </c>
      <c r="H71" s="18">
        <f>+I68</f>
        <v>100000</v>
      </c>
      <c r="I71" s="18">
        <f>+J68</f>
        <v>100000</v>
      </c>
      <c r="J71" s="18">
        <v>0</v>
      </c>
      <c r="K71" s="18">
        <v>0</v>
      </c>
      <c r="L71" s="18">
        <f>+M68</f>
        <v>100000</v>
      </c>
      <c r="M71" s="18">
        <f>+N68</f>
        <v>100000</v>
      </c>
      <c r="N71" s="18">
        <f>+O68</f>
        <v>100000</v>
      </c>
      <c r="O71" s="18">
        <v>0</v>
      </c>
      <c r="P71" s="18">
        <v>0</v>
      </c>
      <c r="Q71" s="18">
        <f>+R68</f>
        <v>100000</v>
      </c>
      <c r="R71" s="18">
        <f>+S68</f>
        <v>100000</v>
      </c>
      <c r="S71" s="18">
        <f>+T68</f>
        <v>100000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4"/>
      <c r="AC71" s="4"/>
    </row>
    <row r="72" spans="1:29">
      <c r="A72" s="122"/>
      <c r="B72" s="105" t="s">
        <v>70</v>
      </c>
      <c r="C72" s="105"/>
      <c r="D72" s="105"/>
      <c r="E72" s="45" t="s">
        <v>3</v>
      </c>
      <c r="F72" s="51">
        <f>NPV(E14,H72:AA72)</f>
        <v>174206.91796486548</v>
      </c>
      <c r="G72" s="12"/>
      <c r="H72" s="18">
        <v>0</v>
      </c>
      <c r="I72" s="18">
        <v>0</v>
      </c>
      <c r="J72" s="18">
        <f t="shared" ref="J72:K72" si="22">$E$17*J71</f>
        <v>0</v>
      </c>
      <c r="K72" s="18">
        <f t="shared" si="22"/>
        <v>0</v>
      </c>
      <c r="L72" s="18">
        <v>0</v>
      </c>
      <c r="M72" s="18">
        <v>0</v>
      </c>
      <c r="N72" s="18">
        <v>15000</v>
      </c>
      <c r="O72" s="18">
        <v>15000</v>
      </c>
      <c r="P72" s="18">
        <v>15000</v>
      </c>
      <c r="Q72" s="18">
        <v>15000</v>
      </c>
      <c r="R72" s="18">
        <v>15000</v>
      </c>
      <c r="S72" s="18">
        <v>25000</v>
      </c>
      <c r="T72" s="18">
        <v>25000</v>
      </c>
      <c r="U72" s="18">
        <v>25000</v>
      </c>
      <c r="V72" s="18">
        <v>25000</v>
      </c>
      <c r="W72" s="18">
        <v>25000</v>
      </c>
      <c r="X72" s="18">
        <v>25000</v>
      </c>
      <c r="Y72" s="18">
        <v>25000</v>
      </c>
      <c r="Z72" s="18">
        <v>25000</v>
      </c>
      <c r="AA72" s="18">
        <v>25000</v>
      </c>
      <c r="AB72" s="69"/>
      <c r="AC72" s="69"/>
    </row>
    <row r="73" spans="1:29" s="4" customFormat="1">
      <c r="A73" s="122"/>
      <c r="B73" s="106" t="s">
        <v>2</v>
      </c>
      <c r="C73" s="106"/>
      <c r="D73" s="106"/>
      <c r="E73" s="45" t="s">
        <v>3</v>
      </c>
      <c r="F73" s="76">
        <f>F71+F72</f>
        <v>772368.11889815133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69"/>
      <c r="AC73" s="69"/>
    </row>
    <row r="74" spans="1:29">
      <c r="A74" s="12"/>
      <c r="B74" s="83"/>
      <c r="C74" s="83"/>
      <c r="D74" s="83"/>
      <c r="E74" s="47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9">
      <c r="A75" s="125" t="s">
        <v>55</v>
      </c>
      <c r="B75" s="103" t="s">
        <v>72</v>
      </c>
      <c r="C75" s="103"/>
      <c r="D75" s="103"/>
      <c r="E75" s="48" t="s">
        <v>3</v>
      </c>
      <c r="F75" s="51"/>
      <c r="G75" s="18"/>
      <c r="H75" s="85">
        <f>$E$5</f>
        <v>250000</v>
      </c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</row>
    <row r="76" spans="1:29">
      <c r="A76" s="125"/>
      <c r="B76" s="103" t="s">
        <v>73</v>
      </c>
      <c r="C76" s="103"/>
      <c r="D76" s="103"/>
      <c r="E76" s="48" t="s">
        <v>3</v>
      </c>
      <c r="F76" s="76">
        <f>NPV($E$14,H76:AA76)</f>
        <v>120017.32453963051</v>
      </c>
      <c r="G76" s="12"/>
      <c r="H76" s="18">
        <f>$E$18*H65</f>
        <v>7245</v>
      </c>
      <c r="I76" s="18">
        <f t="shared" ref="I76:AA76" si="23">$E$18*I65</f>
        <v>7411.6349999999511</v>
      </c>
      <c r="J76" s="18">
        <f t="shared" si="23"/>
        <v>7582.1026049999637</v>
      </c>
      <c r="K76" s="18">
        <f t="shared" si="23"/>
        <v>7756.4909649149631</v>
      </c>
      <c r="L76" s="18">
        <f t="shared" si="23"/>
        <v>7934.8902571080253</v>
      </c>
      <c r="M76" s="18">
        <f t="shared" si="23"/>
        <v>8117.3927330215229</v>
      </c>
      <c r="N76" s="18">
        <f t="shared" si="23"/>
        <v>8304.0927658809815</v>
      </c>
      <c r="O76" s="18">
        <f t="shared" si="23"/>
        <v>8495.0868994962657</v>
      </c>
      <c r="P76" s="18">
        <f t="shared" si="23"/>
        <v>8690.4738981846604</v>
      </c>
      <c r="Q76" s="18">
        <f t="shared" si="23"/>
        <v>8890.3547978429124</v>
      </c>
      <c r="R76" s="18">
        <f t="shared" si="23"/>
        <v>9094.8329581933212</v>
      </c>
      <c r="S76" s="18">
        <f t="shared" si="23"/>
        <v>9304.0141162317595</v>
      </c>
      <c r="T76" s="18">
        <f t="shared" si="23"/>
        <v>9518.0064409050974</v>
      </c>
      <c r="U76" s="18">
        <f t="shared" si="23"/>
        <v>9736.9205890459125</v>
      </c>
      <c r="V76" s="18">
        <f t="shared" si="23"/>
        <v>9960.8697625939385</v>
      </c>
      <c r="W76" s="18">
        <f t="shared" si="23"/>
        <v>10189.969767133589</v>
      </c>
      <c r="X76" s="18">
        <f t="shared" si="23"/>
        <v>10424.339071777649</v>
      </c>
      <c r="Y76" s="18">
        <f t="shared" si="23"/>
        <v>10664.09887042857</v>
      </c>
      <c r="Z76" s="18">
        <f t="shared" si="23"/>
        <v>10909.373144448444</v>
      </c>
      <c r="AA76" s="18">
        <f t="shared" si="23"/>
        <v>11160.288726770726</v>
      </c>
    </row>
    <row r="77" spans="1:29">
      <c r="A77" s="125"/>
      <c r="B77" s="103" t="s">
        <v>67</v>
      </c>
      <c r="C77" s="103"/>
      <c r="D77" s="103"/>
      <c r="E77" s="48"/>
      <c r="F77" s="76">
        <f>NPV(E14,H77:AA77)</f>
        <v>0</v>
      </c>
      <c r="G77" s="12"/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</row>
    <row r="78" spans="1:29" s="4" customFormat="1">
      <c r="A78" s="125"/>
      <c r="B78" s="103" t="s">
        <v>74</v>
      </c>
      <c r="C78" s="103"/>
      <c r="D78" s="103"/>
      <c r="E78" s="48" t="s">
        <v>3</v>
      </c>
      <c r="F78" s="76">
        <f>NPV($E$14,H78:AA78)</f>
        <v>213526.47478963915</v>
      </c>
      <c r="G78" s="12"/>
      <c r="H78" s="18">
        <f>$E$18*H66</f>
        <v>12889.799999999988</v>
      </c>
      <c r="I78" s="18">
        <f t="shared" ref="I78:AA78" si="24">$E$18*I66</f>
        <v>13186.265400000033</v>
      </c>
      <c r="J78" s="18">
        <f t="shared" si="24"/>
        <v>13489.549504199997</v>
      </c>
      <c r="K78" s="18">
        <f t="shared" si="24"/>
        <v>13799.809142796614</v>
      </c>
      <c r="L78" s="18">
        <f t="shared" si="24"/>
        <v>14117.204753080907</v>
      </c>
      <c r="M78" s="18">
        <f t="shared" si="24"/>
        <v>14441.900462401798</v>
      </c>
      <c r="N78" s="18">
        <f t="shared" si="24"/>
        <v>14774.064173037012</v>
      </c>
      <c r="O78" s="18">
        <f t="shared" si="24"/>
        <v>15113.867649016902</v>
      </c>
      <c r="P78" s="18">
        <f t="shared" si="24"/>
        <v>15461.486604944279</v>
      </c>
      <c r="Q78" s="18">
        <f t="shared" si="24"/>
        <v>15817.100796857965</v>
      </c>
      <c r="R78" s="18">
        <f t="shared" si="24"/>
        <v>16180.894115185714</v>
      </c>
      <c r="S78" s="18">
        <f t="shared" si="24"/>
        <v>16553.054679834982</v>
      </c>
      <c r="T78" s="18">
        <f t="shared" si="24"/>
        <v>16933.7749374712</v>
      </c>
      <c r="U78" s="18">
        <f t="shared" si="24"/>
        <v>17323.251761033025</v>
      </c>
      <c r="V78" s="18">
        <f t="shared" si="24"/>
        <v>17721.686551536783</v>
      </c>
      <c r="W78" s="18">
        <f t="shared" si="24"/>
        <v>18129.285342222138</v>
      </c>
      <c r="X78" s="18">
        <f t="shared" si="24"/>
        <v>18546.258905093244</v>
      </c>
      <c r="Y78" s="18">
        <f t="shared" si="24"/>
        <v>18972.822859910375</v>
      </c>
      <c r="Z78" s="18">
        <f t="shared" si="24"/>
        <v>19409.197785688331</v>
      </c>
      <c r="AA78" s="18">
        <f t="shared" si="24"/>
        <v>19855.609334759123</v>
      </c>
    </row>
    <row r="79" spans="1:29" s="4" customFormat="1">
      <c r="A79" s="125"/>
      <c r="B79" s="103" t="s">
        <v>68</v>
      </c>
      <c r="C79" s="103"/>
      <c r="D79" s="103"/>
      <c r="E79" s="48"/>
      <c r="F79" s="76">
        <f>NPV(E14,H79:AA79)</f>
        <v>0</v>
      </c>
      <c r="G79" s="12"/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18">
        <v>0</v>
      </c>
    </row>
    <row r="80" spans="1:29" ht="15.75" thickBo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>
      <c r="A81" s="123" t="s">
        <v>61</v>
      </c>
      <c r="B81" s="92"/>
      <c r="C81" s="92"/>
      <c r="D81" s="92"/>
      <c r="E81" s="35"/>
      <c r="G81" s="35"/>
      <c r="H81" s="12"/>
      <c r="I81" s="12"/>
      <c r="J81" s="12"/>
      <c r="K81" s="80" t="s">
        <v>56</v>
      </c>
      <c r="L81" s="78">
        <f>((F78+F79)-(F76+F77))/(F66-F65)</f>
        <v>0.5</v>
      </c>
      <c r="M81" s="12"/>
      <c r="N81" s="18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5.75" thickBot="1">
      <c r="A82" s="123"/>
      <c r="B82" s="92"/>
      <c r="C82" s="92"/>
      <c r="D82" s="92"/>
      <c r="E82" s="35"/>
      <c r="G82" s="35"/>
      <c r="H82" s="12"/>
      <c r="I82" s="70"/>
      <c r="J82" s="12"/>
      <c r="K82" s="81" t="s">
        <v>57</v>
      </c>
      <c r="L82" s="79">
        <f>(F73-F70)/(F66-F65)</f>
        <v>0.21671507138702403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7" s="4" customFormat="1" ht="15.75" thickBot="1">
      <c r="A83" s="123"/>
      <c r="B83" s="35"/>
      <c r="C83" s="35"/>
      <c r="D83" s="35"/>
      <c r="E83" s="35"/>
      <c r="G83" s="35"/>
      <c r="H83" s="12"/>
      <c r="I83" s="71"/>
      <c r="J83" s="12"/>
      <c r="K83" s="82" t="s">
        <v>58</v>
      </c>
      <c r="L83" s="40">
        <f>L81+L82</f>
        <v>0.71671507138702406</v>
      </c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s="4" customFormat="1">
      <c r="A84" s="123"/>
      <c r="B84" s="35"/>
      <c r="C84" s="35"/>
      <c r="D84" s="35"/>
      <c r="E84" s="35"/>
      <c r="G84" s="35"/>
      <c r="H84" s="12"/>
      <c r="I84" s="71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>
      <c r="A85" s="43"/>
      <c r="B85" s="12"/>
      <c r="C85" s="12"/>
      <c r="D85" s="12"/>
      <c r="E85" s="12"/>
      <c r="F85" s="12"/>
      <c r="G85" s="12"/>
      <c r="H85" s="12"/>
      <c r="I85" s="87"/>
      <c r="J85" s="88"/>
      <c r="K85" s="4"/>
      <c r="L85" s="4"/>
      <c r="M85" s="4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91" spans="1:27">
      <c r="B91" s="57"/>
      <c r="C91" s="57"/>
      <c r="D91" s="57"/>
      <c r="E91" s="54"/>
    </row>
    <row r="92" spans="1:27" s="4" customFormat="1">
      <c r="A92"/>
      <c r="B92" s="57"/>
      <c r="C92" s="57"/>
      <c r="D92" s="57"/>
      <c r="E92" s="54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>
      <c r="B93" s="57"/>
      <c r="C93" s="57"/>
      <c r="D93" s="57"/>
      <c r="E93" s="54"/>
    </row>
    <row r="95" spans="1:27">
      <c r="K95" s="55"/>
      <c r="L95" s="55"/>
    </row>
    <row r="96" spans="1:27">
      <c r="E96" s="55"/>
      <c r="F96" s="55"/>
      <c r="G96" s="55"/>
      <c r="H96" s="55"/>
      <c r="I96" s="55"/>
      <c r="J96" s="55"/>
      <c r="K96" s="1"/>
      <c r="L96" s="1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</row>
    <row r="97" spans="1:25">
      <c r="A97" s="91"/>
      <c r="D97" s="56"/>
      <c r="E97" s="1"/>
      <c r="F97" s="1"/>
      <c r="G97" s="1"/>
      <c r="H97" s="1"/>
      <c r="I97" s="1"/>
      <c r="J97" s="1"/>
      <c r="K97" s="3"/>
      <c r="L97" s="3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>
      <c r="A98" s="91"/>
      <c r="B98" s="11"/>
      <c r="C98" s="11"/>
      <c r="D98" s="56"/>
      <c r="F98" s="1"/>
      <c r="G98" s="3"/>
      <c r="H98" s="3"/>
      <c r="I98" s="3"/>
      <c r="J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>
      <c r="D99" s="56"/>
      <c r="K99" s="1"/>
      <c r="L99" s="1"/>
    </row>
    <row r="100" spans="1:25">
      <c r="A100" s="91"/>
      <c r="B100" s="11"/>
      <c r="C100" s="11"/>
      <c r="D100" s="56"/>
      <c r="E100" s="1"/>
      <c r="F100" s="1"/>
      <c r="G100" s="1"/>
      <c r="H100" s="1"/>
      <c r="I100" s="1"/>
      <c r="J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>
      <c r="A101" s="91"/>
      <c r="B101" s="108"/>
      <c r="C101" s="108"/>
      <c r="D101" s="108"/>
    </row>
    <row r="103" spans="1:25">
      <c r="A103" s="91"/>
    </row>
    <row r="104" spans="1:25">
      <c r="A104" s="91"/>
    </row>
  </sheetData>
  <mergeCells count="86">
    <mergeCell ref="B79:D79"/>
    <mergeCell ref="B77:D77"/>
    <mergeCell ref="A75:A79"/>
    <mergeCell ref="A63:A66"/>
    <mergeCell ref="B35:D35"/>
    <mergeCell ref="B36:D36"/>
    <mergeCell ref="A38:A40"/>
    <mergeCell ref="B65:D65"/>
    <mergeCell ref="B68:D68"/>
    <mergeCell ref="B63:D63"/>
    <mergeCell ref="B64:D64"/>
    <mergeCell ref="B43:D43"/>
    <mergeCell ref="B34:D34"/>
    <mergeCell ref="B38:D38"/>
    <mergeCell ref="B39:D39"/>
    <mergeCell ref="B40:D40"/>
    <mergeCell ref="E8:F8"/>
    <mergeCell ref="E10:F10"/>
    <mergeCell ref="B8:D8"/>
    <mergeCell ref="B10:D10"/>
    <mergeCell ref="E9:F9"/>
    <mergeCell ref="B9:D9"/>
    <mergeCell ref="E16:F16"/>
    <mergeCell ref="B16:D16"/>
    <mergeCell ref="E15:F15"/>
    <mergeCell ref="B15:D15"/>
    <mergeCell ref="E14:F14"/>
    <mergeCell ref="B14:D14"/>
    <mergeCell ref="K8:L8"/>
    <mergeCell ref="M8:N8"/>
    <mergeCell ref="K11:L11"/>
    <mergeCell ref="K12:L12"/>
    <mergeCell ref="B1:F2"/>
    <mergeCell ref="E7:F7"/>
    <mergeCell ref="E5:F5"/>
    <mergeCell ref="B4:D4"/>
    <mergeCell ref="B7:D7"/>
    <mergeCell ref="B5:D5"/>
    <mergeCell ref="B3:D3"/>
    <mergeCell ref="E3:F3"/>
    <mergeCell ref="E4:F4"/>
    <mergeCell ref="E6:F6"/>
    <mergeCell ref="B6:D6"/>
    <mergeCell ref="E11:F11"/>
    <mergeCell ref="K9:L9"/>
    <mergeCell ref="M9:N9"/>
    <mergeCell ref="K10:L10"/>
    <mergeCell ref="M10:N10"/>
    <mergeCell ref="B13:D13"/>
    <mergeCell ref="K13:L13"/>
    <mergeCell ref="E13:F13"/>
    <mergeCell ref="B11:D11"/>
    <mergeCell ref="B12:D12"/>
    <mergeCell ref="E12:F12"/>
    <mergeCell ref="A100:A101"/>
    <mergeCell ref="B101:D101"/>
    <mergeCell ref="B18:D18"/>
    <mergeCell ref="E18:F18"/>
    <mergeCell ref="E17:F17"/>
    <mergeCell ref="B17:D17"/>
    <mergeCell ref="E19:F19"/>
    <mergeCell ref="B19:D19"/>
    <mergeCell ref="A28:A32"/>
    <mergeCell ref="A68:A73"/>
    <mergeCell ref="A81:A84"/>
    <mergeCell ref="A46:A48"/>
    <mergeCell ref="A42:A44"/>
    <mergeCell ref="B44:D44"/>
    <mergeCell ref="B26:F30"/>
    <mergeCell ref="B42:D42"/>
    <mergeCell ref="A103:A104"/>
    <mergeCell ref="A97:A98"/>
    <mergeCell ref="B81:D82"/>
    <mergeCell ref="B55:F59"/>
    <mergeCell ref="A35:A36"/>
    <mergeCell ref="B75:D75"/>
    <mergeCell ref="B76:D76"/>
    <mergeCell ref="B78:D78"/>
    <mergeCell ref="B67:D67"/>
    <mergeCell ref="B62:D62"/>
    <mergeCell ref="B71:D71"/>
    <mergeCell ref="B72:D72"/>
    <mergeCell ref="B73:D73"/>
    <mergeCell ref="B69:D69"/>
    <mergeCell ref="B66:D66"/>
    <mergeCell ref="B70:D70"/>
  </mergeCells>
  <pageMargins left="0.70866141732283472" right="0.70866141732283472" top="0.35433070866141736" bottom="0.35433070866141736" header="0.31496062992125984" footer="0.31496062992125984"/>
  <pageSetup paperSize="8" scale="5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AIC &amp; Perturbation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mdr</dc:creator>
  <cp:lastModifiedBy>Kwabena Osei</cp:lastModifiedBy>
  <cp:lastPrinted>2014-10-09T06:09:23Z</cp:lastPrinted>
  <dcterms:created xsi:type="dcterms:W3CDTF">2014-03-06T22:16:08Z</dcterms:created>
  <dcterms:modified xsi:type="dcterms:W3CDTF">2015-03-12T00:10:55Z</dcterms:modified>
</cp:coreProperties>
</file>