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5" yWindow="-15" windowWidth="14415" windowHeight="12795"/>
  </bookViews>
  <sheets>
    <sheet name="Scenarios" sheetId="5" r:id="rId1"/>
    <sheet name="Baseline Rent Cashflow" sheetId="7" r:id="rId2"/>
    <sheet name="Scenario 1" sheetId="14" r:id="rId3"/>
    <sheet name="Scenario 2" sheetId="15" r:id="rId4"/>
    <sheet name="Scenario 3" sheetId="16" r:id="rId5"/>
    <sheet name="Scenario 4" sheetId="17" r:id="rId6"/>
    <sheet name="Scenario 5" sheetId="18" r:id="rId7"/>
    <sheet name="Scenario 6" sheetId="19" r:id="rId8"/>
    <sheet name="Scenario 7" sheetId="20" r:id="rId9"/>
    <sheet name="Scenario 8" sheetId="21" r:id="rId10"/>
    <sheet name="Scenario 9" sheetId="22" r:id="rId11"/>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N12" i="22"/>
  <c r="N12" i="20"/>
  <c r="F38" i="22" l="1"/>
  <c r="Z18"/>
  <c r="L18"/>
  <c r="J18"/>
  <c r="H17"/>
  <c r="F17"/>
  <c r="D17"/>
  <c r="N14"/>
  <c r="D13"/>
  <c r="H12"/>
  <c r="F12"/>
  <c r="D12"/>
  <c r="D14" s="1"/>
  <c r="N11"/>
  <c r="O21" s="1"/>
  <c r="D11"/>
  <c r="E21" s="1"/>
  <c r="Z5"/>
  <c r="X5"/>
  <c r="X18" s="1"/>
  <c r="V5"/>
  <c r="V18" s="1"/>
  <c r="T5"/>
  <c r="T18" s="1"/>
  <c r="R5"/>
  <c r="P5"/>
  <c r="P18" s="1"/>
  <c r="N5"/>
  <c r="N18" s="1"/>
  <c r="L5"/>
  <c r="J5"/>
  <c r="H5"/>
  <c r="H18" s="1"/>
  <c r="F5"/>
  <c r="F18" s="1"/>
  <c r="D5"/>
  <c r="D18" s="1"/>
  <c r="E13" i="7"/>
  <c r="E14" s="1"/>
  <c r="D14" i="14"/>
  <c r="D14" i="15"/>
  <c r="D14" i="16"/>
  <c r="D14" i="17"/>
  <c r="D14" i="18"/>
  <c r="D14" i="19"/>
  <c r="D14" i="21"/>
  <c r="D13" i="14"/>
  <c r="D13" i="15"/>
  <c r="D13" i="16"/>
  <c r="D13" i="17"/>
  <c r="D13" i="18"/>
  <c r="D13" i="19"/>
  <c r="D13" i="21"/>
  <c r="F14" i="20"/>
  <c r="D14"/>
  <c r="D13"/>
  <c r="E23" i="22" l="1"/>
  <c r="D16"/>
  <c r="D19" s="1"/>
  <c r="R18"/>
  <c r="D38"/>
  <c r="O23"/>
  <c r="H38"/>
  <c r="L18" i="20"/>
  <c r="N18"/>
  <c r="E27" i="22" l="1"/>
  <c r="E24"/>
  <c r="E25" s="1"/>
  <c r="O27"/>
  <c r="O24"/>
  <c r="O25" s="1"/>
  <c r="E26"/>
  <c r="J32" s="1"/>
  <c r="O26"/>
  <c r="T32" s="1"/>
  <c r="J18" i="21"/>
  <c r="H17"/>
  <c r="G12" i="7"/>
  <c r="G18"/>
  <c r="G17"/>
  <c r="E16"/>
  <c r="I12"/>
  <c r="E12"/>
  <c r="AA18"/>
  <c r="Y18"/>
  <c r="W18"/>
  <c r="U18"/>
  <c r="S18"/>
  <c r="Q18"/>
  <c r="O18"/>
  <c r="M18"/>
  <c r="K18"/>
  <c r="I18"/>
  <c r="E18"/>
  <c r="I17"/>
  <c r="E17"/>
  <c r="H12" i="14"/>
  <c r="F12"/>
  <c r="D12"/>
  <c r="Z18"/>
  <c r="X18"/>
  <c r="V18"/>
  <c r="T18"/>
  <c r="R18"/>
  <c r="P18"/>
  <c r="N18"/>
  <c r="L18"/>
  <c r="J18"/>
  <c r="H18"/>
  <c r="F18"/>
  <c r="D18"/>
  <c r="H17"/>
  <c r="F17"/>
  <c r="D17"/>
  <c r="H12" i="15"/>
  <c r="F12"/>
  <c r="D12"/>
  <c r="F18"/>
  <c r="F17"/>
  <c r="Z18"/>
  <c r="X18"/>
  <c r="V18"/>
  <c r="T18"/>
  <c r="R18"/>
  <c r="P18"/>
  <c r="N18"/>
  <c r="L18"/>
  <c r="J18"/>
  <c r="H18"/>
  <c r="D18"/>
  <c r="H17"/>
  <c r="D17"/>
  <c r="H12" i="16"/>
  <c r="F12"/>
  <c r="D12"/>
  <c r="Z18"/>
  <c r="X18"/>
  <c r="V18"/>
  <c r="T18"/>
  <c r="R18"/>
  <c r="P18"/>
  <c r="N18"/>
  <c r="L18"/>
  <c r="J18"/>
  <c r="H18"/>
  <c r="F18"/>
  <c r="D18"/>
  <c r="H17"/>
  <c r="F17"/>
  <c r="D17"/>
  <c r="H12" i="17"/>
  <c r="F12"/>
  <c r="D12"/>
  <c r="Z18"/>
  <c r="X18"/>
  <c r="V18"/>
  <c r="T18"/>
  <c r="R18"/>
  <c r="P18"/>
  <c r="N18"/>
  <c r="L18"/>
  <c r="J18"/>
  <c r="H18"/>
  <c r="F18"/>
  <c r="D18"/>
  <c r="H17"/>
  <c r="F17"/>
  <c r="D17"/>
  <c r="H12" i="18"/>
  <c r="F12"/>
  <c r="D12"/>
  <c r="J18"/>
  <c r="Z18"/>
  <c r="X18"/>
  <c r="V18"/>
  <c r="T18"/>
  <c r="R18"/>
  <c r="P18"/>
  <c r="N18"/>
  <c r="L18"/>
  <c r="H18"/>
  <c r="F18"/>
  <c r="H17"/>
  <c r="F17"/>
  <c r="N18" i="19"/>
  <c r="L18"/>
  <c r="J18"/>
  <c r="H18"/>
  <c r="F18"/>
  <c r="D18"/>
  <c r="H17"/>
  <c r="F17"/>
  <c r="D17"/>
  <c r="D16"/>
  <c r="D19" s="1"/>
  <c r="Z18"/>
  <c r="X18"/>
  <c r="V18"/>
  <c r="T18"/>
  <c r="R18"/>
  <c r="D18" i="18"/>
  <c r="D17"/>
  <c r="D11"/>
  <c r="E23" i="19"/>
  <c r="D12" i="21"/>
  <c r="D12" i="20"/>
  <c r="D12" i="19"/>
  <c r="D11"/>
  <c r="H12"/>
  <c r="F12"/>
  <c r="P18"/>
  <c r="D18" i="20"/>
  <c r="D17"/>
  <c r="Z18"/>
  <c r="X18"/>
  <c r="V18"/>
  <c r="T18"/>
  <c r="R18"/>
  <c r="P18"/>
  <c r="J18"/>
  <c r="H18"/>
  <c r="H17"/>
  <c r="H18" i="21"/>
  <c r="F18"/>
  <c r="D18"/>
  <c r="F17"/>
  <c r="D17"/>
  <c r="Z18"/>
  <c r="X18"/>
  <c r="V18"/>
  <c r="T18"/>
  <c r="R18"/>
  <c r="P18"/>
  <c r="N18"/>
  <c r="L18"/>
  <c r="H12"/>
  <c r="F12"/>
  <c r="F18" i="20"/>
  <c r="F17"/>
  <c r="H12"/>
  <c r="T36" i="22" l="1"/>
  <c r="E29"/>
  <c r="E28"/>
  <c r="F13" s="1"/>
  <c r="F14" s="1"/>
  <c r="J36"/>
  <c r="J38" s="1"/>
  <c r="J17"/>
  <c r="J12"/>
  <c r="O29"/>
  <c r="O28"/>
  <c r="D16" i="18"/>
  <c r="D19" s="1"/>
  <c r="P33" i="22" l="1"/>
  <c r="P37"/>
  <c r="G26"/>
  <c r="L32" s="1"/>
  <c r="F11"/>
  <c r="G21" s="1"/>
  <c r="G23"/>
  <c r="F16"/>
  <c r="F19" s="1"/>
  <c r="F12" i="20"/>
  <c r="L36" i="22" l="1"/>
  <c r="G27"/>
  <c r="G24"/>
  <c r="G25" s="1"/>
  <c r="E5" i="7"/>
  <c r="H5" i="19"/>
  <c r="I25" i="14"/>
  <c r="L5" i="20"/>
  <c r="G29" i="22" l="1"/>
  <c r="G28"/>
  <c r="H13" s="1"/>
  <c r="H14" s="1"/>
  <c r="D38" i="21"/>
  <c r="I24"/>
  <c r="I25" s="1"/>
  <c r="D16"/>
  <c r="D19" s="1"/>
  <c r="Z5"/>
  <c r="X5"/>
  <c r="V5"/>
  <c r="T5"/>
  <c r="R5"/>
  <c r="P5"/>
  <c r="N5"/>
  <c r="L5"/>
  <c r="J5"/>
  <c r="H5"/>
  <c r="H38" s="1"/>
  <c r="F5"/>
  <c r="F38" s="1"/>
  <c r="D5"/>
  <c r="D16" i="20"/>
  <c r="D19" s="1"/>
  <c r="Z5"/>
  <c r="X5"/>
  <c r="V5"/>
  <c r="T5"/>
  <c r="R5"/>
  <c r="P5"/>
  <c r="N5"/>
  <c r="J5"/>
  <c r="H5"/>
  <c r="F5"/>
  <c r="D5"/>
  <c r="D38" i="19"/>
  <c r="Z5"/>
  <c r="X5"/>
  <c r="V5"/>
  <c r="T5"/>
  <c r="R5"/>
  <c r="P5"/>
  <c r="N5"/>
  <c r="L5"/>
  <c r="J5"/>
  <c r="H38"/>
  <c r="F5"/>
  <c r="F38" s="1"/>
  <c r="D5"/>
  <c r="H38" i="18"/>
  <c r="Z5"/>
  <c r="X5"/>
  <c r="V5"/>
  <c r="T5"/>
  <c r="R5"/>
  <c r="P5"/>
  <c r="N5"/>
  <c r="L5"/>
  <c r="J5"/>
  <c r="H5"/>
  <c r="F5"/>
  <c r="F38" s="1"/>
  <c r="D5"/>
  <c r="D38" s="1"/>
  <c r="H38" i="17"/>
  <c r="Z5"/>
  <c r="X5"/>
  <c r="V5"/>
  <c r="T5"/>
  <c r="R5"/>
  <c r="P5"/>
  <c r="N5"/>
  <c r="L5"/>
  <c r="J5"/>
  <c r="H5"/>
  <c r="F5"/>
  <c r="F38" s="1"/>
  <c r="D5"/>
  <c r="D38" s="1"/>
  <c r="H38" i="16"/>
  <c r="Z5"/>
  <c r="X5"/>
  <c r="V5"/>
  <c r="T5"/>
  <c r="R5"/>
  <c r="P5"/>
  <c r="N5"/>
  <c r="L5"/>
  <c r="J5"/>
  <c r="H5"/>
  <c r="F5"/>
  <c r="F38" s="1"/>
  <c r="D5"/>
  <c r="D38" s="1"/>
  <c r="H38" i="15"/>
  <c r="D16"/>
  <c r="D19" s="1"/>
  <c r="Z5"/>
  <c r="X5"/>
  <c r="V5"/>
  <c r="T5"/>
  <c r="R5"/>
  <c r="P5"/>
  <c r="N5"/>
  <c r="L5"/>
  <c r="J5"/>
  <c r="H5"/>
  <c r="F5"/>
  <c r="F38" s="1"/>
  <c r="D5"/>
  <c r="D38" s="1"/>
  <c r="F38" i="14"/>
  <c r="D16"/>
  <c r="D19" s="1"/>
  <c r="Z5"/>
  <c r="X5"/>
  <c r="V5"/>
  <c r="T5"/>
  <c r="R5"/>
  <c r="P5"/>
  <c r="N5"/>
  <c r="L5"/>
  <c r="J5"/>
  <c r="H5"/>
  <c r="H38" s="1"/>
  <c r="F5"/>
  <c r="D5"/>
  <c r="D38" s="1"/>
  <c r="I23" i="22" l="1"/>
  <c r="H16"/>
  <c r="H19" s="1"/>
  <c r="H11"/>
  <c r="I21" s="1"/>
  <c r="I26"/>
  <c r="N32" s="1"/>
  <c r="E27" i="16"/>
  <c r="D16"/>
  <c r="D19" s="1"/>
  <c r="E27" i="17"/>
  <c r="D16"/>
  <c r="D19" s="1"/>
  <c r="D11" i="21"/>
  <c r="E21" s="1"/>
  <c r="E24" s="1"/>
  <c r="E25" s="1"/>
  <c r="E28" s="1"/>
  <c r="F13" s="1"/>
  <c r="F14" s="1"/>
  <c r="H38" i="20"/>
  <c r="D38"/>
  <c r="F38"/>
  <c r="E29" i="21"/>
  <c r="E27"/>
  <c r="E26"/>
  <c r="E23" i="20"/>
  <c r="D11"/>
  <c r="E21" s="1"/>
  <c r="E26" i="19"/>
  <c r="E21"/>
  <c r="E27" i="18"/>
  <c r="E21"/>
  <c r="E24" s="1"/>
  <c r="E25" s="1"/>
  <c r="E26"/>
  <c r="E26" i="17"/>
  <c r="D11"/>
  <c r="E21" s="1"/>
  <c r="E24" s="1"/>
  <c r="E25" s="1"/>
  <c r="E26" i="16"/>
  <c r="D11"/>
  <c r="E21" s="1"/>
  <c r="E24" s="1"/>
  <c r="E25" s="1"/>
  <c r="D11" i="15"/>
  <c r="E21" s="1"/>
  <c r="E26"/>
  <c r="E23" i="14"/>
  <c r="D11"/>
  <c r="E21" s="1"/>
  <c r="E38" i="7"/>
  <c r="N36" i="22" l="1"/>
  <c r="I27"/>
  <c r="I24"/>
  <c r="I25" s="1"/>
  <c r="F23" i="7"/>
  <c r="F27" s="1"/>
  <c r="E19"/>
  <c r="F16" i="21"/>
  <c r="F19" s="1"/>
  <c r="F26" i="7"/>
  <c r="E27" i="20"/>
  <c r="E24"/>
  <c r="E25" s="1"/>
  <c r="E26"/>
  <c r="J32" s="1"/>
  <c r="J17" s="1"/>
  <c r="E24" i="19"/>
  <c r="E25" s="1"/>
  <c r="E27"/>
  <c r="E29" i="18"/>
  <c r="E28"/>
  <c r="E29" i="17"/>
  <c r="E28"/>
  <c r="F13" s="1"/>
  <c r="F14" s="1"/>
  <c r="E29" i="16"/>
  <c r="E28"/>
  <c r="F13" s="1"/>
  <c r="F14" s="1"/>
  <c r="E27" i="15"/>
  <c r="E24"/>
  <c r="E25" s="1"/>
  <c r="E27" i="14"/>
  <c r="E24"/>
  <c r="E25" s="1"/>
  <c r="E26"/>
  <c r="J32" s="1"/>
  <c r="I28" i="22" l="1"/>
  <c r="J13" s="1"/>
  <c r="J14" s="1"/>
  <c r="I29"/>
  <c r="F13" i="18"/>
  <c r="F14" s="1"/>
  <c r="J12" i="14"/>
  <c r="J17"/>
  <c r="J12" i="20"/>
  <c r="G23" i="21"/>
  <c r="G26" s="1"/>
  <c r="L32" s="1"/>
  <c r="F11"/>
  <c r="G21" s="1"/>
  <c r="F16" i="17"/>
  <c r="F19" s="1"/>
  <c r="F16" i="16"/>
  <c r="F19" s="1"/>
  <c r="E29" i="20"/>
  <c r="E28"/>
  <c r="F13" s="1"/>
  <c r="J36"/>
  <c r="J38" s="1"/>
  <c r="E28" i="19"/>
  <c r="F13" s="1"/>
  <c r="F14" s="1"/>
  <c r="E29"/>
  <c r="E29" i="15"/>
  <c r="E28"/>
  <c r="F13" s="1"/>
  <c r="F14" s="1"/>
  <c r="J36" i="14"/>
  <c r="J38" s="1"/>
  <c r="E29"/>
  <c r="E28"/>
  <c r="F13" s="1"/>
  <c r="F14" s="1"/>
  <c r="J16" i="22" l="1"/>
  <c r="J19" s="1"/>
  <c r="K23"/>
  <c r="J11"/>
  <c r="K21" s="1"/>
  <c r="F16" i="18"/>
  <c r="F19" s="1"/>
  <c r="F11"/>
  <c r="G21" s="1"/>
  <c r="G23"/>
  <c r="G26" s="1"/>
  <c r="L32" s="1"/>
  <c r="G24" i="21"/>
  <c r="G25" s="1"/>
  <c r="G29" s="1"/>
  <c r="L36"/>
  <c r="G27"/>
  <c r="G23" i="17"/>
  <c r="G26" s="1"/>
  <c r="L32" s="1"/>
  <c r="F11"/>
  <c r="G21" s="1"/>
  <c r="G23" i="16"/>
  <c r="G27" s="1"/>
  <c r="F11"/>
  <c r="G21" s="1"/>
  <c r="F16" i="15"/>
  <c r="F19" s="1"/>
  <c r="F16" i="14"/>
  <c r="F19" s="1"/>
  <c r="F16" i="20"/>
  <c r="F19" s="1"/>
  <c r="K24" i="22" l="1"/>
  <c r="K25" s="1"/>
  <c r="K27"/>
  <c r="K26"/>
  <c r="P32" s="1"/>
  <c r="G27" i="17"/>
  <c r="G28" i="21"/>
  <c r="H13" s="1"/>
  <c r="H14" s="1"/>
  <c r="G24" i="17"/>
  <c r="G25" s="1"/>
  <c r="G29" s="1"/>
  <c r="G24" i="18"/>
  <c r="G25" s="1"/>
  <c r="G27"/>
  <c r="F16" i="19"/>
  <c r="F19" s="1"/>
  <c r="G23"/>
  <c r="G27" s="1"/>
  <c r="F11" i="14"/>
  <c r="G21" s="1"/>
  <c r="G24" s="1"/>
  <c r="G25" s="1"/>
  <c r="G26" i="16"/>
  <c r="L32" s="1"/>
  <c r="G24"/>
  <c r="G25" s="1"/>
  <c r="L36" i="18"/>
  <c r="F11" i="19"/>
  <c r="G21" s="1"/>
  <c r="L36" i="17"/>
  <c r="F11" i="15"/>
  <c r="G21" s="1"/>
  <c r="G23"/>
  <c r="G27" s="1"/>
  <c r="G26" i="14"/>
  <c r="L32" s="1"/>
  <c r="L36" s="1"/>
  <c r="G23"/>
  <c r="G23" i="20"/>
  <c r="G27" s="1"/>
  <c r="F11"/>
  <c r="G21" s="1"/>
  <c r="G29" i="18"/>
  <c r="G28"/>
  <c r="G28" i="17"/>
  <c r="H13" s="1"/>
  <c r="H14" s="1"/>
  <c r="G29" i="16"/>
  <c r="G28"/>
  <c r="H13" s="1"/>
  <c r="H14" s="1"/>
  <c r="G27" i="14"/>
  <c r="P12" i="22" l="1"/>
  <c r="P36"/>
  <c r="P38" s="1"/>
  <c r="P17"/>
  <c r="K29"/>
  <c r="K28"/>
  <c r="L13" s="1"/>
  <c r="G26" i="15"/>
  <c r="L32" s="1"/>
  <c r="H13" i="18"/>
  <c r="H14" s="1"/>
  <c r="G24" i="19"/>
  <c r="G25" s="1"/>
  <c r="G28" s="1"/>
  <c r="H13" s="1"/>
  <c r="H14" s="1"/>
  <c r="G24" i="15"/>
  <c r="G25" s="1"/>
  <c r="G29" s="1"/>
  <c r="L36" i="16"/>
  <c r="G26" i="19"/>
  <c r="L32" s="1"/>
  <c r="L36" s="1"/>
  <c r="H16" i="21"/>
  <c r="H19" s="1"/>
  <c r="I27"/>
  <c r="I29"/>
  <c r="J32" s="1"/>
  <c r="J17" s="1"/>
  <c r="G26" i="20"/>
  <c r="L32" s="1"/>
  <c r="L36" s="1"/>
  <c r="I26" i="21"/>
  <c r="N32" s="1"/>
  <c r="G24" i="20"/>
  <c r="G25" s="1"/>
  <c r="G29" s="1"/>
  <c r="I28" i="21"/>
  <c r="J13" s="1"/>
  <c r="H11"/>
  <c r="H16" i="17"/>
  <c r="H19" s="1"/>
  <c r="H16" i="16"/>
  <c r="H19" s="1"/>
  <c r="L36" i="15"/>
  <c r="G29" i="14"/>
  <c r="G28"/>
  <c r="H13" s="1"/>
  <c r="H14" s="1"/>
  <c r="AA5" i="7"/>
  <c r="Y5"/>
  <c r="W5"/>
  <c r="U5"/>
  <c r="S5"/>
  <c r="Q5"/>
  <c r="O5"/>
  <c r="M5"/>
  <c r="K5"/>
  <c r="I5"/>
  <c r="I38" s="1"/>
  <c r="G5"/>
  <c r="G38" s="1"/>
  <c r="L33" i="22" l="1"/>
  <c r="L37"/>
  <c r="L38" s="1"/>
  <c r="G28" i="15"/>
  <c r="H13" s="1"/>
  <c r="H14" s="1"/>
  <c r="G29" i="19"/>
  <c r="H11" i="18"/>
  <c r="H16"/>
  <c r="H19" s="1"/>
  <c r="J12" i="21"/>
  <c r="J14" s="1"/>
  <c r="N36"/>
  <c r="J36"/>
  <c r="J38" s="1"/>
  <c r="G28" i="20"/>
  <c r="H13" s="1"/>
  <c r="H14" s="1"/>
  <c r="H16" i="19"/>
  <c r="H19" s="1"/>
  <c r="I23" i="17"/>
  <c r="I27" s="1"/>
  <c r="H11"/>
  <c r="I21" s="1"/>
  <c r="I27" i="16"/>
  <c r="H11"/>
  <c r="I21" s="1"/>
  <c r="I24" s="1"/>
  <c r="I25" s="1"/>
  <c r="H16" i="15"/>
  <c r="H19" s="1"/>
  <c r="I27" i="18"/>
  <c r="I24"/>
  <c r="I25" s="1"/>
  <c r="I26"/>
  <c r="N32" s="1"/>
  <c r="I26" i="16"/>
  <c r="N32" s="1"/>
  <c r="L17" i="22" l="1"/>
  <c r="L12"/>
  <c r="L14" s="1"/>
  <c r="J16" i="21"/>
  <c r="J19" s="1"/>
  <c r="H11" i="14"/>
  <c r="H16"/>
  <c r="H19" s="1"/>
  <c r="I26" i="17"/>
  <c r="N32" s="1"/>
  <c r="I24"/>
  <c r="I25" s="1"/>
  <c r="H16" i="20"/>
  <c r="H19" s="1"/>
  <c r="H11" i="19"/>
  <c r="I21" s="1"/>
  <c r="I23"/>
  <c r="I27" s="1"/>
  <c r="I29" i="16"/>
  <c r="J32" s="1"/>
  <c r="I28"/>
  <c r="J13" s="1"/>
  <c r="H11" i="15"/>
  <c r="I21" s="1"/>
  <c r="I23"/>
  <c r="I27" s="1"/>
  <c r="N36" i="18"/>
  <c r="I29"/>
  <c r="J32" s="1"/>
  <c r="I28"/>
  <c r="J13" s="1"/>
  <c r="N36" i="17"/>
  <c r="I29"/>
  <c r="J32" s="1"/>
  <c r="I28"/>
  <c r="J13" s="1"/>
  <c r="N36" i="16"/>
  <c r="I24" i="15"/>
  <c r="I25" s="1"/>
  <c r="I27" i="14"/>
  <c r="I24"/>
  <c r="I26"/>
  <c r="N32" s="1"/>
  <c r="L16" i="22" l="1"/>
  <c r="L19" s="1"/>
  <c r="M26"/>
  <c r="R32" s="1"/>
  <c r="M23"/>
  <c r="L11"/>
  <c r="M21" s="1"/>
  <c r="I26" i="15"/>
  <c r="N32" s="1"/>
  <c r="J12" i="16"/>
  <c r="J17"/>
  <c r="J12" i="17"/>
  <c r="J17"/>
  <c r="J12" i="18"/>
  <c r="J14" s="1"/>
  <c r="J17"/>
  <c r="I24" i="19"/>
  <c r="I25" s="1"/>
  <c r="I29" s="1"/>
  <c r="J32" s="1"/>
  <c r="I26"/>
  <c r="N32" s="1"/>
  <c r="J11" i="21"/>
  <c r="K21" s="1"/>
  <c r="K23"/>
  <c r="K26" s="1"/>
  <c r="P32" s="1"/>
  <c r="H11" i="20"/>
  <c r="I21" s="1"/>
  <c r="I23"/>
  <c r="I26" s="1"/>
  <c r="N32" s="1"/>
  <c r="N36" s="1"/>
  <c r="J36" i="18"/>
  <c r="J38" s="1"/>
  <c r="J36" i="17"/>
  <c r="J38" s="1"/>
  <c r="J36" i="16"/>
  <c r="J38" s="1"/>
  <c r="N36" i="15"/>
  <c r="I29"/>
  <c r="J32" s="1"/>
  <c r="I28"/>
  <c r="J13" s="1"/>
  <c r="N36" i="14"/>
  <c r="I29"/>
  <c r="I28"/>
  <c r="J13" s="1"/>
  <c r="J14" s="1"/>
  <c r="M27" i="22" l="1"/>
  <c r="M24"/>
  <c r="M25" s="1"/>
  <c r="R36"/>
  <c r="J14" i="16"/>
  <c r="J16" s="1"/>
  <c r="J19" s="1"/>
  <c r="J14" i="17"/>
  <c r="J16" s="1"/>
  <c r="J19" s="1"/>
  <c r="J11" i="18"/>
  <c r="K21" s="1"/>
  <c r="I28" i="19"/>
  <c r="J13" s="1"/>
  <c r="J17"/>
  <c r="J12"/>
  <c r="J14" s="1"/>
  <c r="J12" i="15"/>
  <c r="J14" s="1"/>
  <c r="J17"/>
  <c r="N36" i="19"/>
  <c r="J36"/>
  <c r="J38" s="1"/>
  <c r="P36" i="21"/>
  <c r="K24"/>
  <c r="K25" s="1"/>
  <c r="K27"/>
  <c r="I24" i="20"/>
  <c r="I25" s="1"/>
  <c r="I29" s="1"/>
  <c r="I27"/>
  <c r="K23" i="17"/>
  <c r="J11" i="16"/>
  <c r="K21" s="1"/>
  <c r="K23"/>
  <c r="J16" i="15"/>
  <c r="J19" s="1"/>
  <c r="J36"/>
  <c r="J38" s="1"/>
  <c r="M29" i="22" l="1"/>
  <c r="M28"/>
  <c r="J11" i="17"/>
  <c r="K21" s="1"/>
  <c r="J16" i="18"/>
  <c r="J19" s="1"/>
  <c r="K23"/>
  <c r="K24" s="1"/>
  <c r="K25" s="1"/>
  <c r="J16" i="19"/>
  <c r="J19" s="1"/>
  <c r="K23" i="14"/>
  <c r="K26" s="1"/>
  <c r="P32" s="1"/>
  <c r="P36" s="1"/>
  <c r="J16"/>
  <c r="J19" s="1"/>
  <c r="K23" i="19"/>
  <c r="K26" s="1"/>
  <c r="P32" s="1"/>
  <c r="J11"/>
  <c r="K21" s="1"/>
  <c r="K29" i="21"/>
  <c r="K28"/>
  <c r="L13" s="1"/>
  <c r="I28" i="20"/>
  <c r="J13" s="1"/>
  <c r="J14" s="1"/>
  <c r="J11" i="14"/>
  <c r="K21" s="1"/>
  <c r="K27" i="17"/>
  <c r="K24"/>
  <c r="K25" s="1"/>
  <c r="K26"/>
  <c r="P32" s="1"/>
  <c r="K27" i="16"/>
  <c r="K24"/>
  <c r="K25" s="1"/>
  <c r="K26"/>
  <c r="P32" s="1"/>
  <c r="K23" i="15"/>
  <c r="K27" s="1"/>
  <c r="J11"/>
  <c r="K21" s="1"/>
  <c r="K24" s="1"/>
  <c r="K25" s="1"/>
  <c r="K27" i="14"/>
  <c r="N13" i="22" l="1"/>
  <c r="N16"/>
  <c r="N37"/>
  <c r="N38" s="1"/>
  <c r="N33"/>
  <c r="K27" i="18"/>
  <c r="K26"/>
  <c r="P32" s="1"/>
  <c r="K24" i="14"/>
  <c r="K25" s="1"/>
  <c r="K29" s="1"/>
  <c r="K24" i="19"/>
  <c r="K25" s="1"/>
  <c r="K29" s="1"/>
  <c r="K27"/>
  <c r="L37" i="21"/>
  <c r="L38" s="1"/>
  <c r="L33"/>
  <c r="L17" s="1"/>
  <c r="K26" i="15"/>
  <c r="P32" s="1"/>
  <c r="P36" i="19"/>
  <c r="P36" i="18"/>
  <c r="K29"/>
  <c r="K28"/>
  <c r="L13" s="1"/>
  <c r="P36" i="17"/>
  <c r="K29"/>
  <c r="K28"/>
  <c r="L13" s="1"/>
  <c r="P36" i="16"/>
  <c r="K29"/>
  <c r="K28"/>
  <c r="L13" s="1"/>
  <c r="K29" i="15"/>
  <c r="K28"/>
  <c r="L13" s="1"/>
  <c r="E11" i="7"/>
  <c r="N17" i="22" l="1"/>
  <c r="N19" s="1"/>
  <c r="P13" s="1"/>
  <c r="P14" s="1"/>
  <c r="K28" i="14"/>
  <c r="L13" s="1"/>
  <c r="K28" i="19"/>
  <c r="L13" s="1"/>
  <c r="L12" i="21"/>
  <c r="P36" i="15"/>
  <c r="F21" i="7"/>
  <c r="F24" s="1"/>
  <c r="F25" s="1"/>
  <c r="L37" i="19"/>
  <c r="L38" s="1"/>
  <c r="L33"/>
  <c r="L17" s="1"/>
  <c r="L37" i="18"/>
  <c r="L33"/>
  <c r="L37" i="17"/>
  <c r="L38" s="1"/>
  <c r="L33"/>
  <c r="L37" i="16"/>
  <c r="L38" s="1"/>
  <c r="L33"/>
  <c r="L37" i="15"/>
  <c r="L38" s="1"/>
  <c r="L33"/>
  <c r="L37" i="14"/>
  <c r="L38" s="1"/>
  <c r="L33"/>
  <c r="Q23" i="22" l="1"/>
  <c r="P16"/>
  <c r="P19" s="1"/>
  <c r="P11"/>
  <c r="Q21" s="1"/>
  <c r="Q26"/>
  <c r="V32" s="1"/>
  <c r="L14" i="21"/>
  <c r="L16" s="1"/>
  <c r="L19" s="1"/>
  <c r="L17" i="14"/>
  <c r="L12"/>
  <c r="L14" s="1"/>
  <c r="L17" i="15"/>
  <c r="L12"/>
  <c r="L14" s="1"/>
  <c r="L17" i="16"/>
  <c r="L12"/>
  <c r="L17" i="17"/>
  <c r="L12"/>
  <c r="L14" s="1"/>
  <c r="L17" i="18"/>
  <c r="L12"/>
  <c r="L14" s="1"/>
  <c r="L38"/>
  <c r="L12" i="19"/>
  <c r="L16" i="17"/>
  <c r="L16" i="15"/>
  <c r="F29" i="7"/>
  <c r="F28"/>
  <c r="G13" s="1"/>
  <c r="G14" s="1"/>
  <c r="V36" i="22" l="1"/>
  <c r="Q27"/>
  <c r="Q24"/>
  <c r="Q25" s="1"/>
  <c r="L19" i="15"/>
  <c r="L14" i="16"/>
  <c r="L16" s="1"/>
  <c r="L19" s="1"/>
  <c r="L19" i="17"/>
  <c r="L14" i="19"/>
  <c r="L16" s="1"/>
  <c r="L19" s="1"/>
  <c r="L11" i="21"/>
  <c r="M21" s="1"/>
  <c r="M23"/>
  <c r="M26" s="1"/>
  <c r="R32" s="1"/>
  <c r="M23" i="14"/>
  <c r="M26" s="1"/>
  <c r="R32" s="1"/>
  <c r="L16"/>
  <c r="L19" s="1"/>
  <c r="L11" i="18"/>
  <c r="M21" s="1"/>
  <c r="L16"/>
  <c r="L19" s="1"/>
  <c r="M23"/>
  <c r="M27" s="1"/>
  <c r="M27" i="21"/>
  <c r="M24"/>
  <c r="M25" s="1"/>
  <c r="L11" i="17"/>
  <c r="M21" s="1"/>
  <c r="M23"/>
  <c r="M26" s="1"/>
  <c r="R32" s="1"/>
  <c r="M23" i="16"/>
  <c r="M26" s="1"/>
  <c r="R32" s="1"/>
  <c r="M23" i="15"/>
  <c r="M26" s="1"/>
  <c r="R32" s="1"/>
  <c r="L11"/>
  <c r="M21" s="1"/>
  <c r="M24" s="1"/>
  <c r="M25" s="1"/>
  <c r="L11" i="14"/>
  <c r="M21" s="1"/>
  <c r="G16" i="7"/>
  <c r="G19" s="1"/>
  <c r="R36" i="15"/>
  <c r="M27"/>
  <c r="R36" i="14"/>
  <c r="Q28" i="22" l="1"/>
  <c r="R13" s="1"/>
  <c r="Q29"/>
  <c r="L11" i="16"/>
  <c r="M21" s="1"/>
  <c r="M23" i="19"/>
  <c r="M26" s="1"/>
  <c r="R32" s="1"/>
  <c r="L11"/>
  <c r="M21" s="1"/>
  <c r="M24" s="1"/>
  <c r="M25" s="1"/>
  <c r="M28" s="1"/>
  <c r="N13" s="1"/>
  <c r="M24" i="14"/>
  <c r="M25" s="1"/>
  <c r="M29" s="1"/>
  <c r="M27"/>
  <c r="M24" i="16"/>
  <c r="M25" s="1"/>
  <c r="M29" s="1"/>
  <c r="M27" i="17"/>
  <c r="R36" i="16"/>
  <c r="M27"/>
  <c r="M24" i="17"/>
  <c r="M25" s="1"/>
  <c r="M29" s="1"/>
  <c r="M26" i="18"/>
  <c r="R32" s="1"/>
  <c r="M24"/>
  <c r="M25" s="1"/>
  <c r="M28" s="1"/>
  <c r="N13" s="1"/>
  <c r="R36" i="19"/>
  <c r="M27"/>
  <c r="R36" i="21"/>
  <c r="M29"/>
  <c r="M28"/>
  <c r="N13" s="1"/>
  <c r="R36" i="17"/>
  <c r="H23" i="7"/>
  <c r="H27" s="1"/>
  <c r="G11"/>
  <c r="H21" s="1"/>
  <c r="M28" i="17"/>
  <c r="N13" s="1"/>
  <c r="M28" i="16"/>
  <c r="N13" s="1"/>
  <c r="M28" i="15"/>
  <c r="N13" s="1"/>
  <c r="M29"/>
  <c r="R37" i="22" l="1"/>
  <c r="R38" s="1"/>
  <c r="R33"/>
  <c r="M28" i="14"/>
  <c r="N13" s="1"/>
  <c r="H24" i="7"/>
  <c r="H25" s="1"/>
  <c r="H28" s="1"/>
  <c r="I13" s="1"/>
  <c r="I14" s="1"/>
  <c r="R36" i="18"/>
  <c r="M29"/>
  <c r="N37" s="1"/>
  <c r="M29" i="19"/>
  <c r="N37" s="1"/>
  <c r="N38" s="1"/>
  <c r="N37" i="21"/>
  <c r="N38" s="1"/>
  <c r="N33"/>
  <c r="N17" s="1"/>
  <c r="H26" i="7"/>
  <c r="M32" s="1"/>
  <c r="N37" i="17"/>
  <c r="N38" s="1"/>
  <c r="N33"/>
  <c r="N37" i="16"/>
  <c r="N38" s="1"/>
  <c r="N33"/>
  <c r="N37" i="15"/>
  <c r="N38" s="1"/>
  <c r="N33"/>
  <c r="N37" i="14"/>
  <c r="N38" s="1"/>
  <c r="N33"/>
  <c r="R17" i="22" l="1"/>
  <c r="R12"/>
  <c r="R14" s="1"/>
  <c r="H29" i="7"/>
  <c r="J23"/>
  <c r="J27" s="1"/>
  <c r="I16"/>
  <c r="I19" s="1"/>
  <c r="N17" i="14"/>
  <c r="N12"/>
  <c r="N14" s="1"/>
  <c r="N17" i="15"/>
  <c r="N12"/>
  <c r="N14" s="1"/>
  <c r="N16" s="1"/>
  <c r="N19" s="1"/>
  <c r="N17" i="16"/>
  <c r="N12"/>
  <c r="N14" s="1"/>
  <c r="N17" i="17"/>
  <c r="N12"/>
  <c r="N14" s="1"/>
  <c r="N33" i="18"/>
  <c r="N33" i="19"/>
  <c r="N17" s="1"/>
  <c r="N38" i="18"/>
  <c r="N12" i="21"/>
  <c r="N16" i="16"/>
  <c r="N19" s="1"/>
  <c r="M36" i="7"/>
  <c r="I11"/>
  <c r="J21" s="1"/>
  <c r="J26"/>
  <c r="O32" s="1"/>
  <c r="S26" i="22" l="1"/>
  <c r="X32" s="1"/>
  <c r="S23"/>
  <c r="R11"/>
  <c r="S21" s="1"/>
  <c r="R16"/>
  <c r="R19" s="1"/>
  <c r="N14" i="21"/>
  <c r="N16" s="1"/>
  <c r="N19" s="1"/>
  <c r="J24" i="7"/>
  <c r="J25" s="1"/>
  <c r="J29" s="1"/>
  <c r="K32" s="1"/>
  <c r="O23" i="14"/>
  <c r="O24" s="1"/>
  <c r="O25" s="1"/>
  <c r="N16"/>
  <c r="N19" s="1"/>
  <c r="N11"/>
  <c r="O21" s="1"/>
  <c r="N11" i="17"/>
  <c r="O21" s="1"/>
  <c r="O24" s="1"/>
  <c r="O25" s="1"/>
  <c r="N16"/>
  <c r="N19" s="1"/>
  <c r="N17" i="18"/>
  <c r="N12"/>
  <c r="N14" s="1"/>
  <c r="N12" i="19"/>
  <c r="O26" i="21"/>
  <c r="T32" s="1"/>
  <c r="N11" i="16"/>
  <c r="O21" s="1"/>
  <c r="O23"/>
  <c r="O27" s="1"/>
  <c r="O23" i="15"/>
  <c r="O26" s="1"/>
  <c r="T32" s="1"/>
  <c r="N11"/>
  <c r="O21" s="1"/>
  <c r="O24" s="1"/>
  <c r="O25" s="1"/>
  <c r="O36" i="7"/>
  <c r="O27" i="17"/>
  <c r="O26"/>
  <c r="O26" i="16"/>
  <c r="T32" s="1"/>
  <c r="O27" i="15"/>
  <c r="O26" i="14"/>
  <c r="T32" s="1"/>
  <c r="J28" i="7"/>
  <c r="K13" s="1"/>
  <c r="S27" i="22" l="1"/>
  <c r="S24"/>
  <c r="S25" s="1"/>
  <c r="X36"/>
  <c r="O27" i="14"/>
  <c r="N14" i="19"/>
  <c r="N16" s="1"/>
  <c r="N19" s="1"/>
  <c r="N11" i="21"/>
  <c r="O21" s="1"/>
  <c r="O24" s="1"/>
  <c r="O25" s="1"/>
  <c r="O27"/>
  <c r="O24" i="16"/>
  <c r="O25" s="1"/>
  <c r="O28" s="1"/>
  <c r="P13" s="1"/>
  <c r="N11" i="18"/>
  <c r="O21" s="1"/>
  <c r="O24" s="1"/>
  <c r="O25" s="1"/>
  <c r="O29" s="1"/>
  <c r="P33" s="1"/>
  <c r="N16"/>
  <c r="N19" s="1"/>
  <c r="K12" i="7"/>
  <c r="K14" s="1"/>
  <c r="K17"/>
  <c r="O27" i="18"/>
  <c r="O26"/>
  <c r="T32" s="1"/>
  <c r="T36" s="1"/>
  <c r="O23" i="19"/>
  <c r="O26" s="1"/>
  <c r="T32" s="1"/>
  <c r="T36" s="1"/>
  <c r="T36" i="21"/>
  <c r="O28"/>
  <c r="P13" s="1"/>
  <c r="O29"/>
  <c r="O28" i="17"/>
  <c r="P13" s="1"/>
  <c r="O29"/>
  <c r="T36" i="16"/>
  <c r="T36" i="15"/>
  <c r="O28"/>
  <c r="P13" s="1"/>
  <c r="O29"/>
  <c r="O28" i="14"/>
  <c r="P13" s="1"/>
  <c r="O29"/>
  <c r="T36"/>
  <c r="K36" i="7"/>
  <c r="K38" s="1"/>
  <c r="S29" i="22" l="1"/>
  <c r="S28"/>
  <c r="T13" s="1"/>
  <c r="P37" i="18"/>
  <c r="P38" s="1"/>
  <c r="O28"/>
  <c r="P13" s="1"/>
  <c r="N11" i="19"/>
  <c r="O21" s="1"/>
  <c r="O29" i="16"/>
  <c r="P33" s="1"/>
  <c r="L23" i="7"/>
  <c r="K16"/>
  <c r="K19" s="1"/>
  <c r="P17" i="18"/>
  <c r="P12"/>
  <c r="O27" i="19"/>
  <c r="O24"/>
  <c r="O25" s="1"/>
  <c r="O28" s="1"/>
  <c r="P13" s="1"/>
  <c r="P33" i="21"/>
  <c r="P17" s="1"/>
  <c r="P37"/>
  <c r="P38" s="1"/>
  <c r="P33" i="17"/>
  <c r="P37"/>
  <c r="P38" s="1"/>
  <c r="P33" i="15"/>
  <c r="P37"/>
  <c r="P38" s="1"/>
  <c r="P37" i="14"/>
  <c r="P38" s="1"/>
  <c r="P33"/>
  <c r="K11" i="7"/>
  <c r="L21" s="1"/>
  <c r="T33" i="22" l="1"/>
  <c r="T37"/>
  <c r="T38" s="1"/>
  <c r="P14" i="18"/>
  <c r="P16"/>
  <c r="P19" s="1"/>
  <c r="P37" i="16"/>
  <c r="P38" s="1"/>
  <c r="P17" i="14"/>
  <c r="P12"/>
  <c r="P14" s="1"/>
  <c r="P17" i="15"/>
  <c r="P12"/>
  <c r="P17" i="16"/>
  <c r="P12"/>
  <c r="P14" s="1"/>
  <c r="P17" i="17"/>
  <c r="P12"/>
  <c r="P14" s="1"/>
  <c r="P16" s="1"/>
  <c r="O29" i="19"/>
  <c r="P37" s="1"/>
  <c r="P38" s="1"/>
  <c r="P12" i="21"/>
  <c r="P14" s="1"/>
  <c r="P16" i="16"/>
  <c r="L27" i="7"/>
  <c r="L26"/>
  <c r="T17" i="22" l="1"/>
  <c r="T12"/>
  <c r="T14" s="1"/>
  <c r="P14" i="15"/>
  <c r="P16" s="1"/>
  <c r="P19" s="1"/>
  <c r="P19" i="16"/>
  <c r="P11" i="18"/>
  <c r="Q21" s="1"/>
  <c r="Q23"/>
  <c r="Q26" s="1"/>
  <c r="V32" s="1"/>
  <c r="V36" s="1"/>
  <c r="P19" i="17"/>
  <c r="P16" i="21"/>
  <c r="P19" s="1"/>
  <c r="P11" i="14"/>
  <c r="Q21" s="1"/>
  <c r="P16"/>
  <c r="P19" s="1"/>
  <c r="P33" i="19"/>
  <c r="P17" s="1"/>
  <c r="P11" i="21"/>
  <c r="Q21" s="1"/>
  <c r="Q23"/>
  <c r="Q26" s="1"/>
  <c r="V32" s="1"/>
  <c r="P11" i="17"/>
  <c r="Q21" s="1"/>
  <c r="Q23"/>
  <c r="Q24" s="1"/>
  <c r="Q25" s="1"/>
  <c r="Q23" i="16"/>
  <c r="P11"/>
  <c r="Q21" s="1"/>
  <c r="P11" i="15"/>
  <c r="Q21" s="1"/>
  <c r="Q23" i="14"/>
  <c r="Q26" s="1"/>
  <c r="V32" s="1"/>
  <c r="Q27" i="16"/>
  <c r="Q26"/>
  <c r="V32" s="1"/>
  <c r="L24" i="7"/>
  <c r="L25" s="1"/>
  <c r="U26" i="22" l="1"/>
  <c r="Z32" s="1"/>
  <c r="U23"/>
  <c r="T16"/>
  <c r="T19" s="1"/>
  <c r="T11"/>
  <c r="U21" s="1"/>
  <c r="Q23" i="15"/>
  <c r="Q26" s="1"/>
  <c r="V32" s="1"/>
  <c r="Q24" i="16"/>
  <c r="Q25" s="1"/>
  <c r="Q24" i="18"/>
  <c r="Q25" s="1"/>
  <c r="Q28" s="1"/>
  <c r="R13" s="1"/>
  <c r="Q27"/>
  <c r="Q27" i="15"/>
  <c r="Q27" i="17"/>
  <c r="Q24" i="15"/>
  <c r="Q25" s="1"/>
  <c r="Q29" s="1"/>
  <c r="Q26" i="17"/>
  <c r="V32" s="1"/>
  <c r="V36" s="1"/>
  <c r="P12" i="19"/>
  <c r="P14" s="1"/>
  <c r="V36" i="21"/>
  <c r="Q27"/>
  <c r="Q24"/>
  <c r="Q25" s="1"/>
  <c r="V36" i="15"/>
  <c r="Q27" i="14"/>
  <c r="Q24"/>
  <c r="Q25" s="1"/>
  <c r="Q28" s="1"/>
  <c r="R13" s="1"/>
  <c r="V36"/>
  <c r="Q29" i="17"/>
  <c r="Q28"/>
  <c r="R13" s="1"/>
  <c r="V36" i="16"/>
  <c r="Q29"/>
  <c r="Q28"/>
  <c r="R13" s="1"/>
  <c r="Q28" i="15"/>
  <c r="R13" s="1"/>
  <c r="L28" i="7"/>
  <c r="M13" s="1"/>
  <c r="L29"/>
  <c r="Z36" i="22" l="1"/>
  <c r="U27"/>
  <c r="U24"/>
  <c r="U25" s="1"/>
  <c r="Q29" i="18"/>
  <c r="R37" s="1"/>
  <c r="R38" s="1"/>
  <c r="Q29" i="14"/>
  <c r="P16" i="19"/>
  <c r="P19" s="1"/>
  <c r="Q23"/>
  <c r="Q27" s="1"/>
  <c r="P11"/>
  <c r="Q21" s="1"/>
  <c r="Q28" i="21"/>
  <c r="R13" s="1"/>
  <c r="Q29"/>
  <c r="R37" i="17"/>
  <c r="R38" s="1"/>
  <c r="R33"/>
  <c r="R37" i="16"/>
  <c r="R38" s="1"/>
  <c r="R33"/>
  <c r="R37" i="15"/>
  <c r="R38" s="1"/>
  <c r="R33"/>
  <c r="R33" i="14"/>
  <c r="R37"/>
  <c r="R38" s="1"/>
  <c r="M33" i="7"/>
  <c r="M37"/>
  <c r="M38" s="1"/>
  <c r="U29" i="22" l="1"/>
  <c r="U28"/>
  <c r="V13" s="1"/>
  <c r="R33" i="18"/>
  <c r="R17" s="1"/>
  <c r="M17" i="7"/>
  <c r="M12"/>
  <c r="M14" s="1"/>
  <c r="M16" s="1"/>
  <c r="R17" i="14"/>
  <c r="R12"/>
  <c r="R17" i="15"/>
  <c r="R12"/>
  <c r="R17" i="16"/>
  <c r="R12"/>
  <c r="R17" i="17"/>
  <c r="R12"/>
  <c r="R14" s="1"/>
  <c r="R16" s="1"/>
  <c r="R19" s="1"/>
  <c r="R12" i="18"/>
  <c r="R14" s="1"/>
  <c r="Q24" i="19"/>
  <c r="Q25" s="1"/>
  <c r="Q28" s="1"/>
  <c r="R13" s="1"/>
  <c r="Q26"/>
  <c r="V32" s="1"/>
  <c r="V36" s="1"/>
  <c r="Q29"/>
  <c r="R37" i="21"/>
  <c r="R38" s="1"/>
  <c r="R33"/>
  <c r="R17" s="1"/>
  <c r="V37" i="22" l="1"/>
  <c r="V38" s="1"/>
  <c r="V33"/>
  <c r="R14" i="14"/>
  <c r="R11" s="1"/>
  <c r="S21" s="1"/>
  <c r="S24" s="1"/>
  <c r="S25" s="1"/>
  <c r="R14" i="15"/>
  <c r="R16" s="1"/>
  <c r="R19" s="1"/>
  <c r="R14" i="16"/>
  <c r="R16" s="1"/>
  <c r="R19" s="1"/>
  <c r="R16" i="18"/>
  <c r="R19" s="1"/>
  <c r="M19" i="7"/>
  <c r="S23" i="14"/>
  <c r="S26" s="1"/>
  <c r="X32" s="1"/>
  <c r="X36" s="1"/>
  <c r="R16"/>
  <c r="R19" s="1"/>
  <c r="R11" i="18"/>
  <c r="S21" s="1"/>
  <c r="R37" i="19"/>
  <c r="R38" s="1"/>
  <c r="R33"/>
  <c r="R17" s="1"/>
  <c r="R12" i="21"/>
  <c r="R11" i="17"/>
  <c r="S21" s="1"/>
  <c r="S23"/>
  <c r="S27" s="1"/>
  <c r="S23" i="16"/>
  <c r="S27" s="1"/>
  <c r="R11" i="15"/>
  <c r="S21" s="1"/>
  <c r="S23"/>
  <c r="S26" s="1"/>
  <c r="X32" s="1"/>
  <c r="M11" i="7"/>
  <c r="N21" s="1"/>
  <c r="N23"/>
  <c r="N26" s="1"/>
  <c r="S32" s="1"/>
  <c r="X36" i="15"/>
  <c r="V17" i="22" l="1"/>
  <c r="V12"/>
  <c r="V14" s="1"/>
  <c r="S27" i="14"/>
  <c r="S27" i="15"/>
  <c r="S24"/>
  <c r="S25" s="1"/>
  <c r="R11" i="16"/>
  <c r="S21" s="1"/>
  <c r="S26" i="17"/>
  <c r="X32" s="1"/>
  <c r="S23" i="18"/>
  <c r="S27" s="1"/>
  <c r="R14" i="21"/>
  <c r="R16" s="1"/>
  <c r="R19" s="1"/>
  <c r="S26" i="16"/>
  <c r="X32" s="1"/>
  <c r="X36" s="1"/>
  <c r="S24" i="17"/>
  <c r="S25" s="1"/>
  <c r="S24" i="16"/>
  <c r="S25" s="1"/>
  <c r="S28" s="1"/>
  <c r="T13" s="1"/>
  <c r="S24" i="18"/>
  <c r="S25" s="1"/>
  <c r="R12" i="19"/>
  <c r="N27" i="7"/>
  <c r="N24"/>
  <c r="N25" s="1"/>
  <c r="N28" s="1"/>
  <c r="O13" s="1"/>
  <c r="S36"/>
  <c r="X36" i="17"/>
  <c r="S29"/>
  <c r="T32" s="1"/>
  <c r="S28"/>
  <c r="T13" s="1"/>
  <c r="S29" i="16"/>
  <c r="S29" i="15"/>
  <c r="S28"/>
  <c r="T13" s="1"/>
  <c r="S29" i="14"/>
  <c r="S28"/>
  <c r="T13" s="1"/>
  <c r="W26" i="22" l="1"/>
  <c r="W23"/>
  <c r="V16"/>
  <c r="V19" s="1"/>
  <c r="V11"/>
  <c r="W21" s="1"/>
  <c r="S26" i="18"/>
  <c r="X32" s="1"/>
  <c r="X36" s="1"/>
  <c r="R14" i="19"/>
  <c r="R16" s="1"/>
  <c r="R19" s="1"/>
  <c r="R11" i="21"/>
  <c r="S21" s="1"/>
  <c r="S23"/>
  <c r="S27" s="1"/>
  <c r="S29" i="18"/>
  <c r="S28"/>
  <c r="T13" s="1"/>
  <c r="R11" i="19"/>
  <c r="S21" s="1"/>
  <c r="S23"/>
  <c r="T36" i="17"/>
  <c r="N29" i="7"/>
  <c r="O37" s="1"/>
  <c r="O38" s="1"/>
  <c r="T37" i="17"/>
  <c r="T33"/>
  <c r="T17" s="1"/>
  <c r="T37" i="16"/>
  <c r="T38" s="1"/>
  <c r="T33"/>
  <c r="T37" i="15"/>
  <c r="T38" s="1"/>
  <c r="T33"/>
  <c r="T37" i="14"/>
  <c r="T38" s="1"/>
  <c r="T33"/>
  <c r="W27" i="22" l="1"/>
  <c r="W24"/>
  <c r="W25" s="1"/>
  <c r="S24" i="21"/>
  <c r="S25" s="1"/>
  <c r="S26"/>
  <c r="X32" s="1"/>
  <c r="X36" s="1"/>
  <c r="T38" i="17"/>
  <c r="T17" i="14"/>
  <c r="T12"/>
  <c r="T14" s="1"/>
  <c r="T17" i="15"/>
  <c r="T12"/>
  <c r="T14" s="1"/>
  <c r="T16" s="1"/>
  <c r="T19" s="1"/>
  <c r="T17" i="16"/>
  <c r="T12"/>
  <c r="T12" i="17"/>
  <c r="T14" s="1"/>
  <c r="T37" i="18"/>
  <c r="T38" s="1"/>
  <c r="T33"/>
  <c r="T12" s="1"/>
  <c r="T14" s="1"/>
  <c r="S26" i="19"/>
  <c r="X32" s="1"/>
  <c r="X36" s="1"/>
  <c r="S27"/>
  <c r="S24"/>
  <c r="S25" s="1"/>
  <c r="S29" i="21"/>
  <c r="S28"/>
  <c r="T13" s="1"/>
  <c r="O33" i="7"/>
  <c r="W29" i="22" l="1"/>
  <c r="W28"/>
  <c r="X13" s="1"/>
  <c r="T14" i="16"/>
  <c r="T16" s="1"/>
  <c r="T19" s="1"/>
  <c r="T16" i="17"/>
  <c r="T19" s="1"/>
  <c r="U23"/>
  <c r="U26" s="1"/>
  <c r="Z32" s="1"/>
  <c r="O17" i="7"/>
  <c r="O12"/>
  <c r="U23" i="14"/>
  <c r="U26" s="1"/>
  <c r="Z32" s="1"/>
  <c r="Z36" s="1"/>
  <c r="T16"/>
  <c r="T19" s="1"/>
  <c r="T11" i="17"/>
  <c r="U21" s="1"/>
  <c r="T17" i="18"/>
  <c r="S29" i="19"/>
  <c r="S28"/>
  <c r="T13" s="1"/>
  <c r="T37" i="21"/>
  <c r="T38" s="1"/>
  <c r="T33"/>
  <c r="T17" s="1"/>
  <c r="U23" i="16"/>
  <c r="U26" s="1"/>
  <c r="Z32" s="1"/>
  <c r="Z36" s="1"/>
  <c r="U23" i="15"/>
  <c r="U26" s="1"/>
  <c r="Z32" s="1"/>
  <c r="T11"/>
  <c r="U21" s="1"/>
  <c r="T11" i="14"/>
  <c r="U21" s="1"/>
  <c r="Z36" i="17"/>
  <c r="U27"/>
  <c r="U27" i="16"/>
  <c r="Q32" i="7"/>
  <c r="X33" i="22" l="1"/>
  <c r="X37"/>
  <c r="X38" s="1"/>
  <c r="O14" i="7"/>
  <c r="O16" s="1"/>
  <c r="O19" s="1"/>
  <c r="U24" i="14"/>
  <c r="U25" s="1"/>
  <c r="T11" i="16"/>
  <c r="U21" s="1"/>
  <c r="U24" s="1"/>
  <c r="U25" s="1"/>
  <c r="U27" i="14"/>
  <c r="U24" i="17"/>
  <c r="U25" s="1"/>
  <c r="U28" s="1"/>
  <c r="V13" s="1"/>
  <c r="U24" i="15"/>
  <c r="U25" s="1"/>
  <c r="U29" s="1"/>
  <c r="U27"/>
  <c r="T16" i="18"/>
  <c r="T19" s="1"/>
  <c r="T11"/>
  <c r="U21" s="1"/>
  <c r="U23"/>
  <c r="T37" i="19"/>
  <c r="T38" s="1"/>
  <c r="T33"/>
  <c r="T17" s="1"/>
  <c r="T12" i="21"/>
  <c r="Z36" i="15"/>
  <c r="O11" i="7"/>
  <c r="P21" s="1"/>
  <c r="Q36"/>
  <c r="U29" i="17"/>
  <c r="U29" i="16"/>
  <c r="U28"/>
  <c r="V13" s="1"/>
  <c r="U28" i="15"/>
  <c r="V13" s="1"/>
  <c r="U29" i="14"/>
  <c r="U28"/>
  <c r="V13" s="1"/>
  <c r="X17" i="22" l="1"/>
  <c r="X12"/>
  <c r="X14" s="1"/>
  <c r="P23" i="7"/>
  <c r="P27" s="1"/>
  <c r="T14" i="21"/>
  <c r="T16" s="1"/>
  <c r="T19" s="1"/>
  <c r="P24" i="7"/>
  <c r="P25" s="1"/>
  <c r="P28" s="1"/>
  <c r="Q13" s="1"/>
  <c r="P26"/>
  <c r="U32" s="1"/>
  <c r="U26" i="18"/>
  <c r="Z32" s="1"/>
  <c r="U27"/>
  <c r="U24"/>
  <c r="U25" s="1"/>
  <c r="T12" i="19"/>
  <c r="P29" i="7"/>
  <c r="Q33" s="1"/>
  <c r="V37" i="17"/>
  <c r="V38" s="1"/>
  <c r="V33"/>
  <c r="V37" i="16"/>
  <c r="V38" s="1"/>
  <c r="V33"/>
  <c r="V37" i="15"/>
  <c r="V38" s="1"/>
  <c r="V33"/>
  <c r="V37" i="14"/>
  <c r="V38" s="1"/>
  <c r="V33"/>
  <c r="Y23" i="22" l="1"/>
  <c r="X16"/>
  <c r="X19" s="1"/>
  <c r="X11"/>
  <c r="Y21" s="1"/>
  <c r="T14" i="19"/>
  <c r="T16" s="1"/>
  <c r="T19" s="1"/>
  <c r="U23" i="21"/>
  <c r="U26" s="1"/>
  <c r="Z32" s="1"/>
  <c r="T11"/>
  <c r="U21" s="1"/>
  <c r="Q37" i="7"/>
  <c r="Q38" s="1"/>
  <c r="U36"/>
  <c r="Q17"/>
  <c r="Q12"/>
  <c r="V17" i="14"/>
  <c r="V12"/>
  <c r="V14" s="1"/>
  <c r="V17" i="15"/>
  <c r="V12"/>
  <c r="V14" s="1"/>
  <c r="V17" i="16"/>
  <c r="V12"/>
  <c r="V17" i="17"/>
  <c r="V12"/>
  <c r="Z36" i="18"/>
  <c r="U29"/>
  <c r="U28"/>
  <c r="V13" s="1"/>
  <c r="T11" i="19"/>
  <c r="U21" s="1"/>
  <c r="Z36" i="21"/>
  <c r="U27"/>
  <c r="U24"/>
  <c r="U25" s="1"/>
  <c r="V16" i="15"/>
  <c r="V19" s="1"/>
  <c r="Y24" i="22" l="1"/>
  <c r="Y25" s="1"/>
  <c r="Y27"/>
  <c r="Y26"/>
  <c r="Q14" i="7"/>
  <c r="Q16" s="1"/>
  <c r="Q19" s="1"/>
  <c r="V14" i="16"/>
  <c r="V16" s="1"/>
  <c r="V19" s="1"/>
  <c r="V14" i="17"/>
  <c r="V16" s="1"/>
  <c r="V19" s="1"/>
  <c r="U23" i="19"/>
  <c r="V11" i="14"/>
  <c r="W21" s="1"/>
  <c r="V16"/>
  <c r="V19" s="1"/>
  <c r="W23"/>
  <c r="V37" i="18"/>
  <c r="V38" s="1"/>
  <c r="V33"/>
  <c r="V12" s="1"/>
  <c r="V14" s="1"/>
  <c r="U26" i="19"/>
  <c r="Z32" s="1"/>
  <c r="Z36" s="1"/>
  <c r="U24"/>
  <c r="U25" s="1"/>
  <c r="U27"/>
  <c r="U28" i="21"/>
  <c r="V13" s="1"/>
  <c r="U29"/>
  <c r="W23" i="17"/>
  <c r="W26" s="1"/>
  <c r="V11"/>
  <c r="W21" s="1"/>
  <c r="W23" i="16"/>
  <c r="W26" s="1"/>
  <c r="V11" i="15"/>
  <c r="W21" s="1"/>
  <c r="W23"/>
  <c r="W24" s="1"/>
  <c r="W25" s="1"/>
  <c r="Q11" i="7"/>
  <c r="R21" s="1"/>
  <c r="W27" i="17"/>
  <c r="W24"/>
  <c r="W25" s="1"/>
  <c r="W26" i="15"/>
  <c r="Y28" i="22" l="1"/>
  <c r="Z13" s="1"/>
  <c r="Y29"/>
  <c r="R23" i="7"/>
  <c r="R27" s="1"/>
  <c r="V11" i="16"/>
  <c r="W21" s="1"/>
  <c r="W24" i="14"/>
  <c r="W25" s="1"/>
  <c r="W27"/>
  <c r="R24" i="7"/>
  <c r="R25" s="1"/>
  <c r="R28" s="1"/>
  <c r="S13" s="1"/>
  <c r="R26"/>
  <c r="W32" s="1"/>
  <c r="W36" s="1"/>
  <c r="W26" i="14"/>
  <c r="W27" i="15"/>
  <c r="W27" i="16"/>
  <c r="V17" i="18"/>
  <c r="U28" i="19"/>
  <c r="V13" s="1"/>
  <c r="U29"/>
  <c r="V37" i="21"/>
  <c r="V38" s="1"/>
  <c r="V33"/>
  <c r="V17" s="1"/>
  <c r="W24" i="16"/>
  <c r="W25" s="1"/>
  <c r="W29" s="1"/>
  <c r="W29" i="17"/>
  <c r="W28"/>
  <c r="X13" s="1"/>
  <c r="W29" i="15"/>
  <c r="W28"/>
  <c r="X13" s="1"/>
  <c r="W29" i="14"/>
  <c r="W28"/>
  <c r="X13" s="1"/>
  <c r="Z37" i="22" l="1"/>
  <c r="Z38" s="1"/>
  <c r="AB38" s="1"/>
  <c r="B21" i="5" s="1"/>
  <c r="Z33" i="22"/>
  <c r="R29" i="7"/>
  <c r="W28" i="16"/>
  <c r="X13" s="1"/>
  <c r="V16" i="18"/>
  <c r="V19" s="1"/>
  <c r="W23"/>
  <c r="V11"/>
  <c r="W21" s="1"/>
  <c r="V37" i="19"/>
  <c r="V38" s="1"/>
  <c r="V33"/>
  <c r="V17" s="1"/>
  <c r="V12" i="21"/>
  <c r="X33" i="17"/>
  <c r="X37"/>
  <c r="X38" s="1"/>
  <c r="X33" i="16"/>
  <c r="X37"/>
  <c r="X38" s="1"/>
  <c r="X33" i="15"/>
  <c r="X37"/>
  <c r="X38" s="1"/>
  <c r="X37" i="14"/>
  <c r="X38" s="1"/>
  <c r="X33"/>
  <c r="Z17" i="22" l="1"/>
  <c r="Z12"/>
  <c r="Z14" s="1"/>
  <c r="V14" i="21"/>
  <c r="V16" s="1"/>
  <c r="V19" s="1"/>
  <c r="S37" i="7"/>
  <c r="S38" s="1"/>
  <c r="S33"/>
  <c r="X17" i="14"/>
  <c r="X12"/>
  <c r="X17" i="15"/>
  <c r="X12"/>
  <c r="X14" s="1"/>
  <c r="X16" s="1"/>
  <c r="X19" s="1"/>
  <c r="X17" i="16"/>
  <c r="X12"/>
  <c r="X14" s="1"/>
  <c r="X17" i="17"/>
  <c r="X12"/>
  <c r="W26" i="18"/>
  <c r="W24"/>
  <c r="W25" s="1"/>
  <c r="W27"/>
  <c r="V12" i="19"/>
  <c r="W23" i="21"/>
  <c r="W26" s="1"/>
  <c r="X16" i="16"/>
  <c r="AA26" i="22" l="1"/>
  <c r="Z16"/>
  <c r="Z19" s="1"/>
  <c r="Z11"/>
  <c r="AA21" s="1"/>
  <c r="AA23"/>
  <c r="X14" i="14"/>
  <c r="X16" s="1"/>
  <c r="X19" s="1"/>
  <c r="X19" i="16"/>
  <c r="X14" i="17"/>
  <c r="X16" s="1"/>
  <c r="X19" s="1"/>
  <c r="V14" i="19"/>
  <c r="V16" s="1"/>
  <c r="V19" s="1"/>
  <c r="V11" i="21"/>
  <c r="W21" s="1"/>
  <c r="S17" i="7"/>
  <c r="S12"/>
  <c r="S14" s="1"/>
  <c r="W28" i="18"/>
  <c r="X13" s="1"/>
  <c r="W29"/>
  <c r="W24" i="21"/>
  <c r="W25" s="1"/>
  <c r="W27"/>
  <c r="X11" i="17"/>
  <c r="Y21" s="1"/>
  <c r="Y23"/>
  <c r="Y27" s="1"/>
  <c r="Y23" i="16"/>
  <c r="X11"/>
  <c r="Y21" s="1"/>
  <c r="X11" i="15"/>
  <c r="Y21" s="1"/>
  <c r="Y23"/>
  <c r="Y27" s="1"/>
  <c r="Y23" i="14"/>
  <c r="Y26" s="1"/>
  <c r="X11"/>
  <c r="Y21" s="1"/>
  <c r="Y27" i="16"/>
  <c r="Y26"/>
  <c r="Y27" i="14"/>
  <c r="AA27" i="22" l="1"/>
  <c r="AA24"/>
  <c r="AA25" s="1"/>
  <c r="AB23"/>
  <c r="AB43" s="1"/>
  <c r="Y26" i="17"/>
  <c r="V11" i="19"/>
  <c r="W21" s="1"/>
  <c r="W23"/>
  <c r="W26" s="1"/>
  <c r="Y26" i="15"/>
  <c r="Y24"/>
  <c r="Y25" s="1"/>
  <c r="Y29" s="1"/>
  <c r="Y24" i="16"/>
  <c r="Y25" s="1"/>
  <c r="Y29" s="1"/>
  <c r="Y24" i="17"/>
  <c r="Y25" s="1"/>
  <c r="Y29" s="1"/>
  <c r="S16" i="7"/>
  <c r="S19" s="1"/>
  <c r="T23"/>
  <c r="S11"/>
  <c r="T21" s="1"/>
  <c r="Y24" i="14"/>
  <c r="Y25" s="1"/>
  <c r="Y29" s="1"/>
  <c r="X37" i="18"/>
  <c r="X38" s="1"/>
  <c r="X33"/>
  <c r="X12" s="1"/>
  <c r="X14" s="1"/>
  <c r="W24" i="19"/>
  <c r="W25" s="1"/>
  <c r="W28" i="21"/>
  <c r="X13" s="1"/>
  <c r="W29"/>
  <c r="Y28" i="15"/>
  <c r="Z13" s="1"/>
  <c r="AA29" i="22" l="1"/>
  <c r="AA28"/>
  <c r="Y28" i="17"/>
  <c r="Z13" s="1"/>
  <c r="W27" i="19"/>
  <c r="Y28" i="14"/>
  <c r="Z13" s="1"/>
  <c r="Y28" i="16"/>
  <c r="Z13" s="1"/>
  <c r="T27" i="7"/>
  <c r="T24"/>
  <c r="T25" s="1"/>
  <c r="T26"/>
  <c r="X17" i="18"/>
  <c r="W29" i="19"/>
  <c r="W28"/>
  <c r="X13" s="1"/>
  <c r="X33" i="21"/>
  <c r="X17" s="1"/>
  <c r="X37"/>
  <c r="X38" s="1"/>
  <c r="Z37" i="17"/>
  <c r="Z38" s="1"/>
  <c r="AB38" s="1"/>
  <c r="Z33"/>
  <c r="Z37" i="16"/>
  <c r="Z38" s="1"/>
  <c r="AB38" s="1"/>
  <c r="Z33"/>
  <c r="Z33" i="15"/>
  <c r="Z37"/>
  <c r="Z38" s="1"/>
  <c r="AB38" s="1"/>
  <c r="Z33" i="14"/>
  <c r="Z37"/>
  <c r="Z38" s="1"/>
  <c r="AB38" s="1"/>
  <c r="T28" i="7" l="1"/>
  <c r="U13" s="1"/>
  <c r="T29"/>
  <c r="Z17" i="14"/>
  <c r="Z12"/>
  <c r="Z17" i="15"/>
  <c r="Z12"/>
  <c r="Z17" i="16"/>
  <c r="Z12"/>
  <c r="Z17" i="17"/>
  <c r="Z12"/>
  <c r="X16" i="18"/>
  <c r="X19" s="1"/>
  <c r="Y23"/>
  <c r="Y26" s="1"/>
  <c r="X11"/>
  <c r="Y21" s="1"/>
  <c r="X33" i="19"/>
  <c r="X17" s="1"/>
  <c r="X37"/>
  <c r="X38" s="1"/>
  <c r="X12" i="21"/>
  <c r="Z14" i="14" l="1"/>
  <c r="Z16" s="1"/>
  <c r="Z19" s="1"/>
  <c r="Z14" i="15"/>
  <c r="Z16" s="1"/>
  <c r="Z19" s="1"/>
  <c r="Z14" i="16"/>
  <c r="Z16" s="1"/>
  <c r="Z19" s="1"/>
  <c r="Z14" i="17"/>
  <c r="Z16" s="1"/>
  <c r="Z19" s="1"/>
  <c r="X14" i="21"/>
  <c r="X16" s="1"/>
  <c r="X19" s="1"/>
  <c r="U37" i="7"/>
  <c r="U38" s="1"/>
  <c r="U33"/>
  <c r="Y27" i="18"/>
  <c r="Y24"/>
  <c r="Y25" s="1"/>
  <c r="X12" i="19"/>
  <c r="Z11" i="17"/>
  <c r="AA21" s="1"/>
  <c r="Z11" i="16"/>
  <c r="AA21" s="1"/>
  <c r="AA23"/>
  <c r="AA27" s="1"/>
  <c r="Z11" i="15"/>
  <c r="AA21" s="1"/>
  <c r="AA23"/>
  <c r="AA26" s="1"/>
  <c r="Z11" i="14"/>
  <c r="AA21" s="1"/>
  <c r="AA23" l="1"/>
  <c r="AA26" s="1"/>
  <c r="AA26" i="16"/>
  <c r="AB23"/>
  <c r="B15" i="5" s="1"/>
  <c r="AA23" i="17"/>
  <c r="X14" i="19"/>
  <c r="X16" s="1"/>
  <c r="X19" s="1"/>
  <c r="X11" i="21"/>
  <c r="Y21" s="1"/>
  <c r="Y23"/>
  <c r="Y26" s="1"/>
  <c r="AB23" i="15"/>
  <c r="AB43" s="1"/>
  <c r="AA26" i="17"/>
  <c r="AA24"/>
  <c r="AA25" s="1"/>
  <c r="AA29" s="1"/>
  <c r="U17" i="7"/>
  <c r="U12"/>
  <c r="U14" s="1"/>
  <c r="AB23" i="14"/>
  <c r="AA24"/>
  <c r="AA25" s="1"/>
  <c r="AA28" s="1"/>
  <c r="AA24" i="15"/>
  <c r="AA25" s="1"/>
  <c r="AA28" s="1"/>
  <c r="AA27"/>
  <c r="AA24" i="16"/>
  <c r="AA25" s="1"/>
  <c r="AA28" s="1"/>
  <c r="Y29" i="18"/>
  <c r="Y28"/>
  <c r="Z13" s="1"/>
  <c r="X11" i="19"/>
  <c r="Y21" s="1"/>
  <c r="Y24" i="21"/>
  <c r="Y25" s="1"/>
  <c r="AB43" i="14"/>
  <c r="B13" i="5"/>
  <c r="AA27" i="14"/>
  <c r="AB43" i="16"/>
  <c r="AA28" i="17"/>
  <c r="AA29" i="16"/>
  <c r="AA29" i="15"/>
  <c r="AA29" i="14" l="1"/>
  <c r="B14" i="5"/>
  <c r="AB23" i="17"/>
  <c r="AA27"/>
  <c r="Y23" i="19"/>
  <c r="Y26" s="1"/>
  <c r="Y27" i="21"/>
  <c r="U16" i="7"/>
  <c r="U19" s="1"/>
  <c r="U11"/>
  <c r="V21" s="1"/>
  <c r="V23"/>
  <c r="Z33" i="18"/>
  <c r="Z12" s="1"/>
  <c r="Z14" s="1"/>
  <c r="Z37"/>
  <c r="Z38" s="1"/>
  <c r="AB38" s="1"/>
  <c r="Y27" i="19"/>
  <c r="Y24"/>
  <c r="Y25" s="1"/>
  <c r="Y29" i="21"/>
  <c r="Y28"/>
  <c r="Z13" s="1"/>
  <c r="Y32" i="7"/>
  <c r="AB43" i="17" l="1"/>
  <c r="B16" i="5"/>
  <c r="V27" i="7"/>
  <c r="V26"/>
  <c r="AA32" s="1"/>
  <c r="AA36" s="1"/>
  <c r="V24"/>
  <c r="V25" s="1"/>
  <c r="Z17" i="18"/>
  <c r="Y28" i="19"/>
  <c r="Z13" s="1"/>
  <c r="Y29"/>
  <c r="Z33" i="21"/>
  <c r="Z17" s="1"/>
  <c r="Z37"/>
  <c r="Z38" s="1"/>
  <c r="AB38" s="1"/>
  <c r="B20" i="5" s="1"/>
  <c r="Y36" i="7"/>
  <c r="V29" l="1"/>
  <c r="V28"/>
  <c r="W13" s="1"/>
  <c r="Z16" i="18"/>
  <c r="Z19" s="1"/>
  <c r="Z11"/>
  <c r="AA21" s="1"/>
  <c r="AA23"/>
  <c r="AA26"/>
  <c r="Z37" i="19"/>
  <c r="Z38" s="1"/>
  <c r="AB38" s="1"/>
  <c r="Z33"/>
  <c r="Z17" s="1"/>
  <c r="Z12" i="21"/>
  <c r="Z14" l="1"/>
  <c r="Z16" s="1"/>
  <c r="Z19" s="1"/>
  <c r="W37" i="7"/>
  <c r="W38" s="1"/>
  <c r="W33"/>
  <c r="AA27" i="18"/>
  <c r="AA24"/>
  <c r="AA25" s="1"/>
  <c r="AB23"/>
  <c r="Z12" i="19"/>
  <c r="Z14" l="1"/>
  <c r="Z16" s="1"/>
  <c r="Z19" s="1"/>
  <c r="Z11" i="21"/>
  <c r="AA21" s="1"/>
  <c r="AA23"/>
  <c r="AA26" s="1"/>
  <c r="W12" i="7"/>
  <c r="W14" s="1"/>
  <c r="W17"/>
  <c r="B17" i="5"/>
  <c r="AB43" i="18"/>
  <c r="AA29"/>
  <c r="AA28"/>
  <c r="AA23" i="19"/>
  <c r="Z11"/>
  <c r="AA21" s="1"/>
  <c r="AA27" i="21"/>
  <c r="AA24"/>
  <c r="AA25" s="1"/>
  <c r="AB23" l="1"/>
  <c r="AB43" s="1"/>
  <c r="W16" i="7"/>
  <c r="W19" s="1"/>
  <c r="X23"/>
  <c r="X26" s="1"/>
  <c r="W11"/>
  <c r="X21" s="1"/>
  <c r="AA26" i="19"/>
  <c r="AA24"/>
  <c r="AA25" s="1"/>
  <c r="AB23"/>
  <c r="AA27"/>
  <c r="AA28" i="21"/>
  <c r="AA29"/>
  <c r="X27" i="7" l="1"/>
  <c r="X24"/>
  <c r="X25" s="1"/>
  <c r="B18" i="5"/>
  <c r="AB43" i="19"/>
  <c r="AA28"/>
  <c r="AA29"/>
  <c r="X28" i="7" l="1"/>
  <c r="Y13" s="1"/>
  <c r="X29"/>
  <c r="Y33" l="1"/>
  <c r="Y37"/>
  <c r="Y38" s="1"/>
  <c r="Y17" l="1"/>
  <c r="Y12"/>
  <c r="Y14" s="1"/>
  <c r="Y16" l="1"/>
  <c r="Y19" s="1"/>
  <c r="Y11"/>
  <c r="Z21" s="1"/>
  <c r="Z23"/>
  <c r="Z26" s="1"/>
  <c r="Z27" l="1"/>
  <c r="Z24"/>
  <c r="Z25" s="1"/>
  <c r="Z28" l="1"/>
  <c r="AA13" s="1"/>
  <c r="Z29"/>
  <c r="J16" i="20" l="1"/>
  <c r="J19" s="1"/>
  <c r="AA37" i="7"/>
  <c r="AA38" s="1"/>
  <c r="AC38" s="1"/>
  <c r="AA33"/>
  <c r="J11" i="20"/>
  <c r="K21" s="1"/>
  <c r="K23"/>
  <c r="K26" s="1"/>
  <c r="P32" s="1"/>
  <c r="P36" s="1"/>
  <c r="AA17" i="7" l="1"/>
  <c r="AA12"/>
  <c r="AA14" s="1"/>
  <c r="K27" i="20"/>
  <c r="K24"/>
  <c r="K25" s="1"/>
  <c r="K28" s="1"/>
  <c r="L13" s="1"/>
  <c r="AA16" i="7" l="1"/>
  <c r="AA19" s="1"/>
  <c r="AA11"/>
  <c r="AB21" s="1"/>
  <c r="AB23"/>
  <c r="K29" i="20"/>
  <c r="L33" s="1"/>
  <c r="L17" s="1"/>
  <c r="AB26" i="7" l="1"/>
  <c r="AB24"/>
  <c r="AB25" s="1"/>
  <c r="AB27"/>
  <c r="AC23"/>
  <c r="L37" i="20"/>
  <c r="L38" s="1"/>
  <c r="L12"/>
  <c r="L14" l="1"/>
  <c r="L16" s="1"/>
  <c r="L19" s="1"/>
  <c r="AC43" i="7"/>
  <c r="B12" i="5"/>
  <c r="C21" s="1"/>
  <c r="AB28" i="7"/>
  <c r="AB29"/>
  <c r="L11" i="20"/>
  <c r="M21" s="1"/>
  <c r="M23"/>
  <c r="M26" s="1"/>
  <c r="R32" s="1"/>
  <c r="R36" s="1"/>
  <c r="C15" i="5" l="1"/>
  <c r="C14"/>
  <c r="C17"/>
  <c r="C20"/>
  <c r="C18"/>
  <c r="C13"/>
  <c r="C16"/>
  <c r="M27" i="20"/>
  <c r="M24"/>
  <c r="M25" s="1"/>
  <c r="M28" s="1"/>
  <c r="N13" s="1"/>
  <c r="M29" l="1"/>
  <c r="N33" s="1"/>
  <c r="N17" s="1"/>
  <c r="N37" l="1"/>
  <c r="N38" s="1"/>
  <c r="N14" l="1"/>
  <c r="N16" s="1"/>
  <c r="N19" s="1"/>
  <c r="N11" l="1"/>
  <c r="O21" s="1"/>
  <c r="O23"/>
  <c r="O27" s="1"/>
  <c r="O24" l="1"/>
  <c r="O25" s="1"/>
  <c r="O29" s="1"/>
  <c r="P33" s="1"/>
  <c r="P17" s="1"/>
  <c r="O26"/>
  <c r="T32" s="1"/>
  <c r="T36" s="1"/>
  <c r="P37" l="1"/>
  <c r="P38" s="1"/>
  <c r="O28"/>
  <c r="P13" s="1"/>
  <c r="P12"/>
  <c r="P14" l="1"/>
  <c r="Q23" s="1"/>
  <c r="Q26" s="1"/>
  <c r="V32" s="1"/>
  <c r="P16"/>
  <c r="P19" s="1"/>
  <c r="P11" l="1"/>
  <c r="Q21" s="1"/>
  <c r="Q24" s="1"/>
  <c r="Q25" s="1"/>
  <c r="V36"/>
  <c r="Q27"/>
  <c r="Q29" l="1"/>
  <c r="Q28"/>
  <c r="R13" s="1"/>
  <c r="R37" l="1"/>
  <c r="R38" s="1"/>
  <c r="R33"/>
  <c r="R17" s="1"/>
  <c r="R12" l="1"/>
  <c r="R14" l="1"/>
  <c r="R16" s="1"/>
  <c r="R19" s="1"/>
  <c r="R11" l="1"/>
  <c r="S21" s="1"/>
  <c r="S23"/>
  <c r="S26" s="1"/>
  <c r="X32" s="1"/>
  <c r="S24" l="1"/>
  <c r="S25" s="1"/>
  <c r="S29" s="1"/>
  <c r="S27"/>
  <c r="X36"/>
  <c r="S28" l="1"/>
  <c r="T13" s="1"/>
  <c r="T37"/>
  <c r="T38" s="1"/>
  <c r="T33"/>
  <c r="T17" s="1"/>
  <c r="T12" l="1"/>
  <c r="T14" l="1"/>
  <c r="T16" s="1"/>
  <c r="T19" s="1"/>
  <c r="U23" l="1"/>
  <c r="U26" s="1"/>
  <c r="Z32" s="1"/>
  <c r="Z36" s="1"/>
  <c r="T11"/>
  <c r="U21" s="1"/>
  <c r="U27" l="1"/>
  <c r="U24"/>
  <c r="U25" s="1"/>
  <c r="U29" s="1"/>
  <c r="U28" l="1"/>
  <c r="V13" s="1"/>
  <c r="V37"/>
  <c r="V38" s="1"/>
  <c r="V33"/>
  <c r="V17" s="1"/>
  <c r="V12" l="1"/>
  <c r="V14" l="1"/>
  <c r="V16" s="1"/>
  <c r="V19" s="1"/>
  <c r="W23" l="1"/>
  <c r="W27" s="1"/>
  <c r="V11"/>
  <c r="W21" s="1"/>
  <c r="W24" s="1"/>
  <c r="W25" s="1"/>
  <c r="W26" l="1"/>
  <c r="W29"/>
  <c r="W28"/>
  <c r="X13" s="1"/>
  <c r="X37" l="1"/>
  <c r="X38" s="1"/>
  <c r="X33"/>
  <c r="X17" s="1"/>
  <c r="X12" l="1"/>
  <c r="X14" l="1"/>
  <c r="X16" s="1"/>
  <c r="X19" s="1"/>
  <c r="X11" l="1"/>
  <c r="Y21" s="1"/>
  <c r="Y23"/>
  <c r="Y26" s="1"/>
  <c r="Y24" l="1"/>
  <c r="Y25" s="1"/>
  <c r="Y29" s="1"/>
  <c r="Y27"/>
  <c r="Y28" l="1"/>
  <c r="Z13" s="1"/>
  <c r="Z33"/>
  <c r="Z17" s="1"/>
  <c r="Z37"/>
  <c r="Z38" s="1"/>
  <c r="AB38" s="1"/>
  <c r="Z12" l="1"/>
  <c r="Z14" l="1"/>
  <c r="Z16" s="1"/>
  <c r="Z19" s="1"/>
  <c r="Z11"/>
  <c r="AA21" s="1"/>
  <c r="AA23" l="1"/>
  <c r="AB23" s="1"/>
  <c r="AB43" s="1"/>
  <c r="AA26"/>
  <c r="B19" i="5" l="1"/>
  <c r="C19" s="1"/>
  <c r="AA24" i="20"/>
  <c r="AA25" s="1"/>
  <c r="AA28" s="1"/>
  <c r="AA27"/>
  <c r="AA29" l="1"/>
</calcChain>
</file>

<file path=xl/comments1.xml><?xml version="1.0" encoding="utf-8"?>
<comments xmlns="http://schemas.openxmlformats.org/spreadsheetml/2006/main">
  <authors>
    <author>De Saram, Michelle</author>
  </authors>
  <commentList>
    <comment ref="N12" authorId="0">
      <text>
        <r>
          <rPr>
            <b/>
            <sz val="9"/>
            <color indexed="81"/>
            <rFont val="Tahoma"/>
            <family val="2"/>
          </rPr>
          <t>De Saram, Michelle:</t>
        </r>
        <r>
          <rPr>
            <sz val="9"/>
            <color indexed="81"/>
            <rFont val="Tahoma"/>
            <family val="2"/>
          </rPr>
          <t xml:space="preserve">
Cell N12 picks up the late payment in cell L4 as per the AT2-4 Received Amount definition (b)</t>
        </r>
      </text>
    </comment>
  </commentList>
</comments>
</file>

<file path=xl/sharedStrings.xml><?xml version="1.0" encoding="utf-8"?>
<sst xmlns="http://schemas.openxmlformats.org/spreadsheetml/2006/main" count="923" uniqueCount="92">
  <si>
    <t>Month 0</t>
  </si>
  <si>
    <t>Month 1</t>
  </si>
  <si>
    <t>Month 2</t>
  </si>
  <si>
    <t>Month 3</t>
  </si>
  <si>
    <t>Month 4</t>
  </si>
  <si>
    <t>Month 5</t>
  </si>
  <si>
    <t>Month 6</t>
  </si>
  <si>
    <t>Invoice</t>
  </si>
  <si>
    <t>Payment</t>
  </si>
  <si>
    <t>Distribution Pool</t>
  </si>
  <si>
    <t>AID</t>
  </si>
  <si>
    <t>DTP Received</t>
  </si>
  <si>
    <t xml:space="preserve">Rent Adjustments </t>
  </si>
  <si>
    <t>Rent Shortfall Adjustment Amount</t>
  </si>
  <si>
    <t>Late Payment Adjustment</t>
  </si>
  <si>
    <t>Month 7</t>
  </si>
  <si>
    <t>Month 8</t>
  </si>
  <si>
    <t>Month 9</t>
  </si>
  <si>
    <t>Month 10</t>
  </si>
  <si>
    <t>Month 11</t>
  </si>
  <si>
    <t>Month 12</t>
  </si>
  <si>
    <t>Invoice to Trust</t>
  </si>
  <si>
    <t>Scenario 1</t>
  </si>
  <si>
    <t>Scenario 2</t>
  </si>
  <si>
    <t>Scenario 3</t>
  </si>
  <si>
    <t>Scenario 4</t>
  </si>
  <si>
    <t>Scenario 5</t>
  </si>
  <si>
    <t>Scenario 6</t>
  </si>
  <si>
    <t>Scenario 7</t>
  </si>
  <si>
    <t>Scenario 8</t>
  </si>
  <si>
    <t>A direction to pay overpayment in a given month, everything else unchanged</t>
  </si>
  <si>
    <t>A direction to pay underpayment in a given month, everything else unchanged</t>
  </si>
  <si>
    <t>A direction to pay underpayment in a given month that is partially paid four months later, everything else unchanged</t>
  </si>
  <si>
    <t>A direction to pay underpayment in a given month that is partially paid two months later, everything else unchanged</t>
  </si>
  <si>
    <t>A consolation of scenario 1 and 4, everything else unchganged</t>
  </si>
  <si>
    <t>A combination of scenario 5, 6 and, 7</t>
  </si>
  <si>
    <t>Invoice Balance</t>
  </si>
  <si>
    <t>Rent Reduction Amount</t>
  </si>
  <si>
    <t>Rent Increase Amount</t>
  </si>
  <si>
    <t>Expected Rent</t>
  </si>
  <si>
    <t xml:space="preserve">In this situation the SUFA trusts receives an over payment in month 3 - it receives $250,000 instead of the sum of the DTP amounts of $212,500. Through the mechanism outlined in section 8.6 - Aurizon's Right to Set-off, the amount is recovered from the Trust in the next month, with the DTP component of the invoices sent to access holders being net of the $37,500 overpayment. The check number shows no discrepancy between the invoiced amounts to the Trust and the amount of DTP received. </t>
  </si>
  <si>
    <t>In this situation the Trust does not receive the full amount of DTP in month 1. It receives $180,000 instead of $200,000. The amount is not recovered until 3 months later where the DTP is adjusted by the Rent Shortfall Adjustment Amount - this represents the amount of rent the Trust should have received if the amount of DTP not paid is removed from the distribution pool, ie the losses are socialised and the make-up of the rent is recovered through the rent amounts in Month 4. The invoice to the trust is issued with a $1,000 adjustment to reflect the $1,000 rent reduction that came about through the non-payment.</t>
  </si>
  <si>
    <t>Outcomes</t>
  </si>
  <si>
    <t>Baseline</t>
  </si>
  <si>
    <t>Delta Baseline</t>
  </si>
  <si>
    <t>In this scenario, there is a non-payment of $20,000 of the DTP amount in month 1 and a late repayment of $10,000 in Month 3. In month 3 - $222,500 is received instead of the $212,500 that was the DTP amount this reduces the amount outstanding to the Trust at $10,000. In month 4 this amount is outstanding and as a result there is an adjustment process when yields an RSAA of $9,500 and a rent reduction amount of $500.</t>
  </si>
  <si>
    <t>Baseline - Rental Cashflows</t>
  </si>
  <si>
    <t>Non-DTP Non-payment</t>
  </si>
  <si>
    <t>Final Distribution Pool</t>
  </si>
  <si>
    <t>A non-direction to pay non-payment in a given month, everything else unchanged ($250,000)</t>
  </si>
  <si>
    <t>A non-direction to pay late payment in a given month, everything unchanged</t>
  </si>
  <si>
    <t xml:space="preserve">In this scenario, there is a direction-to-pay non-payment and there is a partial payment 4 months later (after the under recovery has been socialised amongst the access holders). The difference is simply partially reversed in month 6 with the late payment adjustment levied based on the previously socialised amount and a corresponding adjustment on invoiced amount to bring the DTP received and invoiced into line. </t>
  </si>
  <si>
    <t>In this scenario, the previously modelled scenarios (1) and (4) are combined. The explanations are the same and the net impact on the rental flows to the SUFA trust are the net off the two ($500)</t>
  </si>
  <si>
    <t>In this scenario, there is a non-DTP non-payment in month Month 3. Originally, the expected rent is $212,500 and the DTP are sent with this number. When it is time to invoice the amounts of DTP there has been an under payment of non-DTP amounts resulting in the value of the distribution pool decreasing. This decrease also decreases the amount due to the trust in DTP resulting in a Rent (Final) being $200,000, the difference between this and the rent actually received is netted off the proceeding months DTP amount.</t>
  </si>
  <si>
    <t>In this scenario, there is a non-DTP payment in a later month (Month 5). There is a non-payment in Month 3 and this is recovered through the explanation is Scenario 7. There late payment is treated in the same way  but, in reverse. The final rent is increased when invoicing occurs and the extra amount due to the trust is included in the DTP.</t>
  </si>
  <si>
    <t xml:space="preserve">In this scenario, there is a combination of scenarios (5), (6) and (7). The mechanics are the same as described in the three of these scenarios and the outcome is the net of the three scenarios. </t>
  </si>
  <si>
    <t>Invoicing to Extension Access Holders</t>
  </si>
  <si>
    <t>Notes</t>
  </si>
  <si>
    <r>
      <t>Monthly Access Charges (Σ AC</t>
    </r>
    <r>
      <rPr>
        <sz val="7"/>
        <color theme="1"/>
        <rFont val="Calibri"/>
        <family val="2"/>
        <scheme val="minor"/>
      </rPr>
      <t>EAA</t>
    </r>
    <r>
      <rPr>
        <sz val="11"/>
        <color theme="1"/>
        <rFont val="Calibri"/>
        <family val="2"/>
        <scheme val="minor"/>
      </rPr>
      <t xml:space="preserve"> )</t>
    </r>
  </si>
  <si>
    <t>^ Not a defined term in the EISL. It is the residual Extension Access Revenue paid to Aurizon Network</t>
  </si>
  <si>
    <t>To be paid to the Trust in the DTP</t>
  </si>
  <si>
    <t>Payments received by SUFA Trust *</t>
  </si>
  <si>
    <t>* The terms in this section are not defined term in the EISL.</t>
  </si>
  <si>
    <t>DTP under-payment</t>
  </si>
  <si>
    <t>DTP repayment of previous under pay</t>
  </si>
  <si>
    <t>Payment received by AN</t>
  </si>
  <si>
    <t>Total payment received by Trust and AN</t>
  </si>
  <si>
    <t>(Shortfall)/Overpayment total</t>
  </si>
  <si>
    <r>
      <t xml:space="preserve">Set off Amounts </t>
    </r>
    <r>
      <rPr>
        <sz val="7"/>
        <color theme="1"/>
        <rFont val="Calibri"/>
        <family val="2"/>
        <scheme val="minor"/>
      </rPr>
      <t xml:space="preserve"> #</t>
    </r>
  </si>
  <si>
    <r>
      <rPr>
        <sz val="8"/>
        <color theme="1"/>
        <rFont val="Calibri"/>
        <family val="2"/>
        <scheme val="minor"/>
      </rPr>
      <t>#</t>
    </r>
    <r>
      <rPr>
        <sz val="11"/>
        <color theme="1"/>
        <rFont val="Calibri"/>
        <family val="2"/>
        <scheme val="minor"/>
      </rPr>
      <t xml:space="preserve"> The set off amounts include overpayments from previous months due to either Non DTP Non Payment or DTP overpayment</t>
    </r>
  </si>
  <si>
    <t>Additional amount above DTP</t>
  </si>
  <si>
    <t>Payment of more DTP than directed</t>
  </si>
  <si>
    <t>DTP Amount</t>
  </si>
  <si>
    <t>ERA</t>
  </si>
  <si>
    <t>Rent</t>
  </si>
  <si>
    <t>Overpayment Amount</t>
  </si>
  <si>
    <t>Direction to Pay</t>
  </si>
  <si>
    <t>Yes</t>
  </si>
  <si>
    <t>No</t>
  </si>
  <si>
    <t>Scenario 9</t>
  </si>
  <si>
    <t xml:space="preserve">In this scenario is the same as scenario 7 but also includes what happens when Aurizon fails to give a direction to pay. The DTP becomes the monthly access charge and an overpayment is triggered </t>
  </si>
  <si>
    <t>Expected Rent ^^</t>
  </si>
  <si>
    <t>^^ Cell N12 picks up the late payment in cell L4 as per the AT2-4 Received Amount definition (b)</t>
  </si>
  <si>
    <t>Payment due to Aurizon ^</t>
  </si>
  <si>
    <t>Schedule 3, definitions</t>
  </si>
  <si>
    <t>Definitions</t>
  </si>
  <si>
    <t>Location in the EISL</t>
  </si>
  <si>
    <t>Clause 7.6</t>
  </si>
  <si>
    <t>Schedule 4, clause 2</t>
  </si>
  <si>
    <t>Clause 8.7</t>
  </si>
  <si>
    <t>Clause 8.8</t>
  </si>
  <si>
    <t>A direction to pay is not issued</t>
  </si>
</sst>
</file>

<file path=xl/styles.xml><?xml version="1.0" encoding="utf-8"?>
<styleSheet xmlns="http://schemas.openxmlformats.org/spreadsheetml/2006/main">
  <numFmts count="1">
    <numFmt numFmtId="164" formatCode="&quot;$&quot;#,##0"/>
  </numFmts>
  <fonts count="9">
    <font>
      <sz val="11"/>
      <color theme="1"/>
      <name val="Calibri"/>
      <family val="2"/>
      <scheme val="minor"/>
    </font>
    <font>
      <sz val="11"/>
      <color theme="1"/>
      <name val="Calibri"/>
      <family val="2"/>
      <scheme val="minor"/>
    </font>
    <font>
      <b/>
      <sz val="11"/>
      <color theme="1"/>
      <name val="Calibri"/>
      <family val="2"/>
      <scheme val="minor"/>
    </font>
    <font>
      <i/>
      <sz val="9"/>
      <color theme="1"/>
      <name val="Calibri"/>
      <family val="2"/>
      <scheme val="minor"/>
    </font>
    <font>
      <sz val="7"/>
      <color theme="1"/>
      <name val="Calibri"/>
      <family val="2"/>
      <scheme val="minor"/>
    </font>
    <font>
      <sz val="11"/>
      <name val="Calibri"/>
      <family val="2"/>
      <scheme val="minor"/>
    </font>
    <font>
      <sz val="8"/>
      <color theme="1"/>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theme="2"/>
        <bgColor indexed="64"/>
      </patternFill>
    </fill>
    <fill>
      <patternFill patternType="solid">
        <fgColor theme="4"/>
        <bgColor indexed="64"/>
      </patternFill>
    </fill>
    <fill>
      <patternFill patternType="solid">
        <fgColor theme="6"/>
        <bgColor indexed="64"/>
      </patternFill>
    </fill>
    <fill>
      <patternFill patternType="solid">
        <fgColor theme="9"/>
        <bgColor indexed="64"/>
      </patternFill>
    </fill>
    <fill>
      <patternFill patternType="solid">
        <fgColor rgb="FFFFFF00"/>
        <bgColor indexed="64"/>
      </patternFill>
    </fill>
    <fill>
      <patternFill patternType="solid">
        <fgColor theme="6" tint="-0.249977111117893"/>
        <bgColor indexed="64"/>
      </patternFill>
    </fill>
    <fill>
      <patternFill patternType="solid">
        <fgColor rgb="FF92D050"/>
        <bgColor indexed="64"/>
      </patternFill>
    </fill>
    <fill>
      <patternFill patternType="solid">
        <fgColor theme="0" tint="-4.9989318521683403E-2"/>
        <bgColor indexed="64"/>
      </patternFill>
    </fill>
  </fills>
  <borders count="1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6">
    <xf numFmtId="0" fontId="0" fillId="0" borderId="0" xfId="0"/>
    <xf numFmtId="0" fontId="2" fillId="0" borderId="0" xfId="0" applyFont="1"/>
    <xf numFmtId="0" fontId="0" fillId="0" borderId="0" xfId="0" applyBorder="1"/>
    <xf numFmtId="0" fontId="0" fillId="0" borderId="4" xfId="0" applyBorder="1"/>
    <xf numFmtId="3" fontId="0" fillId="0" borderId="0" xfId="0" applyNumberFormat="1"/>
    <xf numFmtId="3" fontId="0" fillId="0" borderId="0" xfId="0" applyNumberFormat="1" applyBorder="1"/>
    <xf numFmtId="0" fontId="0" fillId="0" borderId="5" xfId="0" applyBorder="1"/>
    <xf numFmtId="0" fontId="2" fillId="2" borderId="0" xfId="0" applyFont="1" applyFill="1"/>
    <xf numFmtId="0" fontId="2" fillId="3" borderId="0" xfId="0" applyFont="1" applyFill="1"/>
    <xf numFmtId="0" fontId="2" fillId="4" borderId="0" xfId="0" applyFont="1" applyFill="1"/>
    <xf numFmtId="0" fontId="2" fillId="5" borderId="0" xfId="0" applyFont="1" applyFill="1"/>
    <xf numFmtId="0" fontId="0" fillId="0" borderId="0" xfId="0" applyFill="1" applyBorder="1"/>
    <xf numFmtId="0" fontId="0" fillId="0" borderId="0" xfId="0" applyFont="1"/>
    <xf numFmtId="0" fontId="3" fillId="0" borderId="1" xfId="0" applyFont="1" applyBorder="1" applyAlignment="1">
      <alignment horizontal="center"/>
    </xf>
    <xf numFmtId="0" fontId="3" fillId="0" borderId="2" xfId="0" applyFont="1" applyBorder="1" applyAlignment="1">
      <alignment horizontal="center"/>
    </xf>
    <xf numFmtId="3" fontId="0" fillId="3" borderId="6" xfId="0" applyNumberFormat="1" applyFill="1" applyBorder="1"/>
    <xf numFmtId="3" fontId="0" fillId="3" borderId="8" xfId="0" applyNumberFormat="1" applyFill="1" applyBorder="1"/>
    <xf numFmtId="3" fontId="0" fillId="0" borderId="1" xfId="0" applyNumberFormat="1" applyBorder="1"/>
    <xf numFmtId="3" fontId="0" fillId="0" borderId="9" xfId="0" applyNumberFormat="1" applyBorder="1"/>
    <xf numFmtId="3" fontId="0" fillId="0" borderId="10" xfId="0" applyNumberFormat="1" applyBorder="1"/>
    <xf numFmtId="3" fontId="0" fillId="0" borderId="11" xfId="0" applyNumberFormat="1" applyBorder="1"/>
    <xf numFmtId="3" fontId="0" fillId="5" borderId="1" xfId="0" applyNumberFormat="1" applyFill="1" applyBorder="1"/>
    <xf numFmtId="3" fontId="0" fillId="5" borderId="9" xfId="0" applyNumberFormat="1" applyFill="1" applyBorder="1"/>
    <xf numFmtId="3" fontId="0" fillId="2" borderId="1" xfId="0" applyNumberFormat="1" applyFill="1" applyBorder="1"/>
    <xf numFmtId="3" fontId="0" fillId="2" borderId="9" xfId="0" applyNumberFormat="1" applyFill="1" applyBorder="1"/>
    <xf numFmtId="3" fontId="0" fillId="4" borderId="1" xfId="0" applyNumberFormat="1" applyFill="1" applyBorder="1"/>
    <xf numFmtId="3" fontId="0" fillId="4" borderId="9" xfId="0" applyNumberFormat="1" applyFill="1" applyBorder="1"/>
    <xf numFmtId="3" fontId="0" fillId="0" borderId="3" xfId="0" applyNumberFormat="1" applyBorder="1"/>
    <xf numFmtId="3" fontId="0" fillId="0" borderId="12" xfId="0" applyNumberFormat="1" applyBorder="1"/>
    <xf numFmtId="164" fontId="0" fillId="0" borderId="0" xfId="0" applyNumberFormat="1" applyAlignment="1">
      <alignment horizontal="left"/>
    </xf>
    <xf numFmtId="164" fontId="0" fillId="0" borderId="0" xfId="0" applyNumberFormat="1"/>
    <xf numFmtId="0" fontId="0" fillId="0" borderId="0" xfId="0" applyFill="1"/>
    <xf numFmtId="164" fontId="0" fillId="0" borderId="0" xfId="0" applyNumberFormat="1" applyFill="1" applyAlignment="1">
      <alignment horizontal="left"/>
    </xf>
    <xf numFmtId="0" fontId="2" fillId="0" borderId="0" xfId="0" applyFont="1" applyFill="1" applyBorder="1"/>
    <xf numFmtId="3" fontId="0" fillId="6" borderId="1" xfId="0" applyNumberFormat="1" applyFill="1" applyBorder="1"/>
    <xf numFmtId="3" fontId="0" fillId="6" borderId="9" xfId="0" applyNumberFormat="1" applyFill="1" applyBorder="1"/>
    <xf numFmtId="3" fontId="0" fillId="0" borderId="1" xfId="0" applyNumberFormat="1" applyFill="1" applyBorder="1"/>
    <xf numFmtId="3" fontId="0" fillId="0" borderId="9" xfId="0" applyNumberFormat="1" applyFill="1" applyBorder="1"/>
    <xf numFmtId="3" fontId="5" fillId="6" borderId="9" xfId="0" applyNumberFormat="1" applyFont="1" applyFill="1" applyBorder="1"/>
    <xf numFmtId="0" fontId="0" fillId="0" borderId="0" xfId="0" applyFont="1" applyFill="1"/>
    <xf numFmtId="3" fontId="5" fillId="7" borderId="9" xfId="0" applyNumberFormat="1" applyFont="1" applyFill="1" applyBorder="1"/>
    <xf numFmtId="3" fontId="0" fillId="7" borderId="9" xfId="0" applyNumberFormat="1" applyFill="1" applyBorder="1"/>
    <xf numFmtId="3" fontId="0" fillId="0" borderId="0" xfId="0" applyNumberFormat="1" applyFill="1" applyBorder="1"/>
    <xf numFmtId="9" fontId="0" fillId="0" borderId="1" xfId="1" applyFont="1" applyBorder="1" applyAlignment="1">
      <alignment horizontal="center"/>
    </xf>
    <xf numFmtId="9" fontId="0" fillId="0" borderId="2" xfId="1" applyFont="1" applyBorder="1" applyAlignment="1">
      <alignment horizontal="center"/>
    </xf>
    <xf numFmtId="0" fontId="2" fillId="9" borderId="13" xfId="0" applyFont="1" applyFill="1" applyBorder="1"/>
    <xf numFmtId="0" fontId="0" fillId="9" borderId="14" xfId="0" applyFill="1" applyBorder="1"/>
    <xf numFmtId="0" fontId="0" fillId="9" borderId="15" xfId="0" applyFill="1" applyBorder="1"/>
    <xf numFmtId="3" fontId="0" fillId="0" borderId="1" xfId="0" applyNumberFormat="1" applyBorder="1" applyAlignment="1">
      <alignment horizontal="center"/>
    </xf>
    <xf numFmtId="3" fontId="0" fillId="0" borderId="2" xfId="0" applyNumberFormat="1" applyBorder="1" applyAlignment="1">
      <alignment horizontal="center"/>
    </xf>
    <xf numFmtId="3" fontId="0" fillId="6" borderId="1" xfId="0" applyNumberFormat="1" applyFill="1" applyBorder="1" applyAlignment="1">
      <alignment horizontal="center"/>
    </xf>
    <xf numFmtId="3" fontId="0" fillId="6" borderId="2" xfId="0" applyNumberFormat="1" applyFill="1" applyBorder="1" applyAlignment="1">
      <alignment horizontal="center"/>
    </xf>
    <xf numFmtId="9" fontId="0" fillId="0" borderId="1" xfId="1" applyFont="1" applyBorder="1" applyAlignment="1">
      <alignment horizontal="center"/>
    </xf>
    <xf numFmtId="9" fontId="0" fillId="0" borderId="2" xfId="1" applyFont="1" applyBorder="1" applyAlignment="1">
      <alignment horizontal="center"/>
    </xf>
    <xf numFmtId="9" fontId="0" fillId="6" borderId="1" xfId="1" applyFont="1" applyFill="1" applyBorder="1" applyAlignment="1">
      <alignment horizontal="center"/>
    </xf>
    <xf numFmtId="9" fontId="0" fillId="6" borderId="2" xfId="1" applyFont="1" applyFill="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Fill="1" applyBorder="1" applyAlignment="1">
      <alignment horizontal="left" vertical="top" wrapText="1"/>
    </xf>
    <xf numFmtId="0" fontId="0" fillId="0" borderId="0" xfId="0" applyAlignment="1">
      <alignment horizontal="left" wrapText="1"/>
    </xf>
    <xf numFmtId="3" fontId="0" fillId="7" borderId="1" xfId="0" applyNumberFormat="1" applyFill="1" applyBorder="1" applyAlignment="1">
      <alignment horizontal="center"/>
    </xf>
    <xf numFmtId="3" fontId="0" fillId="7" borderId="2" xfId="0" applyNumberFormat="1" applyFill="1" applyBorder="1" applyAlignment="1">
      <alignment horizontal="center"/>
    </xf>
    <xf numFmtId="0" fontId="0" fillId="0" borderId="0" xfId="0" applyAlignment="1">
      <alignment horizontal="left" vertical="top" wrapText="1"/>
    </xf>
    <xf numFmtId="3" fontId="0" fillId="0" borderId="0" xfId="0" applyNumberFormat="1" applyAlignment="1">
      <alignment horizontal="left" wrapText="1"/>
    </xf>
    <xf numFmtId="9" fontId="0" fillId="8" borderId="1" xfId="1" applyFont="1" applyFill="1" applyBorder="1" applyAlignment="1">
      <alignment horizontal="center"/>
    </xf>
    <xf numFmtId="9" fontId="0" fillId="8" borderId="2" xfId="1"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Slipstream">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C21"/>
  <sheetViews>
    <sheetView tabSelected="1" workbookViewId="0">
      <selection activeCell="B12" sqref="B12"/>
    </sheetView>
  </sheetViews>
  <sheetFormatPr defaultRowHeight="15"/>
  <cols>
    <col min="1" max="1" width="10" bestFit="1" customWidth="1"/>
    <col min="2" max="2" width="107.140625" bestFit="1" customWidth="1"/>
    <col min="3" max="3" width="13.85546875" bestFit="1" customWidth="1"/>
  </cols>
  <sheetData>
    <row r="1" spans="1:3">
      <c r="A1" t="s">
        <v>22</v>
      </c>
      <c r="B1" t="s">
        <v>30</v>
      </c>
    </row>
    <row r="2" spans="1:3">
      <c r="A2" t="s">
        <v>23</v>
      </c>
      <c r="B2" t="s">
        <v>31</v>
      </c>
    </row>
    <row r="3" spans="1:3">
      <c r="A3" t="s">
        <v>24</v>
      </c>
      <c r="B3" t="s">
        <v>33</v>
      </c>
    </row>
    <row r="4" spans="1:3">
      <c r="A4" t="s">
        <v>25</v>
      </c>
      <c r="B4" t="s">
        <v>32</v>
      </c>
    </row>
    <row r="5" spans="1:3">
      <c r="A5" t="s">
        <v>26</v>
      </c>
      <c r="B5" t="s">
        <v>34</v>
      </c>
    </row>
    <row r="6" spans="1:3">
      <c r="A6" t="s">
        <v>27</v>
      </c>
      <c r="B6" t="s">
        <v>49</v>
      </c>
    </row>
    <row r="7" spans="1:3">
      <c r="A7" s="31" t="s">
        <v>28</v>
      </c>
      <c r="B7" s="31" t="s">
        <v>50</v>
      </c>
      <c r="C7" s="31"/>
    </row>
    <row r="8" spans="1:3">
      <c r="A8" t="s">
        <v>29</v>
      </c>
      <c r="B8" t="s">
        <v>35</v>
      </c>
    </row>
    <row r="9" spans="1:3">
      <c r="A9" t="s">
        <v>79</v>
      </c>
      <c r="B9" t="s">
        <v>91</v>
      </c>
    </row>
    <row r="11" spans="1:3">
      <c r="A11" t="s">
        <v>42</v>
      </c>
      <c r="C11" t="s">
        <v>44</v>
      </c>
    </row>
    <row r="12" spans="1:3">
      <c r="A12" t="s">
        <v>43</v>
      </c>
      <c r="B12" s="29">
        <f>'Baseline Rent Cashflow'!AC23</f>
        <v>2485000</v>
      </c>
      <c r="C12">
        <v>0</v>
      </c>
    </row>
    <row r="13" spans="1:3">
      <c r="A13" t="s">
        <v>22</v>
      </c>
      <c r="B13" s="29">
        <f>'Scenario 1'!AB23</f>
        <v>2485000</v>
      </c>
      <c r="C13" s="30">
        <f t="shared" ref="C13:C19" si="0">B13-$B$12</f>
        <v>0</v>
      </c>
    </row>
    <row r="14" spans="1:3">
      <c r="A14" t="s">
        <v>23</v>
      </c>
      <c r="B14" s="29">
        <f>'Scenario 2'!AB23</f>
        <v>2484000</v>
      </c>
      <c r="C14" s="30">
        <f t="shared" si="0"/>
        <v>-1000</v>
      </c>
    </row>
    <row r="15" spans="1:3">
      <c r="A15" t="s">
        <v>24</v>
      </c>
      <c r="B15" s="29">
        <f>'Scenario 3'!AB23</f>
        <v>2484500</v>
      </c>
      <c r="C15" s="30">
        <f t="shared" si="0"/>
        <v>-500</v>
      </c>
    </row>
    <row r="16" spans="1:3">
      <c r="A16" t="s">
        <v>25</v>
      </c>
      <c r="B16" s="29">
        <f>'Scenario 4'!AB23</f>
        <v>2484500</v>
      </c>
      <c r="C16" s="30">
        <f t="shared" si="0"/>
        <v>-500</v>
      </c>
    </row>
    <row r="17" spans="1:3">
      <c r="A17" t="s">
        <v>26</v>
      </c>
      <c r="B17" s="29">
        <f>'Scenario 5'!AB23</f>
        <v>2484500</v>
      </c>
      <c r="C17" s="30">
        <f t="shared" si="0"/>
        <v>-500</v>
      </c>
    </row>
    <row r="18" spans="1:3">
      <c r="A18" t="s">
        <v>27</v>
      </c>
      <c r="B18" s="29">
        <f>'Scenario 6'!AB23</f>
        <v>2472500</v>
      </c>
      <c r="C18" s="30">
        <f t="shared" si="0"/>
        <v>-12500</v>
      </c>
    </row>
    <row r="19" spans="1:3">
      <c r="A19" s="31" t="s">
        <v>28</v>
      </c>
      <c r="B19" s="32">
        <f>'Scenario 7'!AB23</f>
        <v>2485000</v>
      </c>
      <c r="C19" s="30">
        <f t="shared" si="0"/>
        <v>0</v>
      </c>
    </row>
    <row r="20" spans="1:3">
      <c r="A20" t="s">
        <v>29</v>
      </c>
      <c r="B20" s="29">
        <f>'Scenario 8'!AB38</f>
        <v>2472000</v>
      </c>
      <c r="C20" s="30">
        <f>B20-$B$12</f>
        <v>-13000</v>
      </c>
    </row>
    <row r="21" spans="1:3">
      <c r="A21" t="s">
        <v>79</v>
      </c>
      <c r="B21" s="29">
        <f>'Scenario 9'!AB38</f>
        <v>2485000</v>
      </c>
      <c r="C21" s="30">
        <f>B21-$B$12</f>
        <v>0</v>
      </c>
    </row>
  </sheetData>
  <sheetProtection password="CB3D" sheet="1" objects="1" scenarios="1"/>
  <pageMargins left="0.7" right="0.7" top="0.75" bottom="0.75" header="0.3" footer="0.3"/>
  <pageSetup paperSize="9" scale="82" orientation="landscape" r:id="rId1"/>
</worksheet>
</file>

<file path=xl/worksheets/sheet10.xml><?xml version="1.0" encoding="utf-8"?>
<worksheet xmlns="http://schemas.openxmlformats.org/spreadsheetml/2006/main" xmlns:r="http://schemas.openxmlformats.org/officeDocument/2006/relationships">
  <sheetPr>
    <pageSetUpPr fitToPage="1"/>
  </sheetPr>
  <dimension ref="A1:AQ65"/>
  <sheetViews>
    <sheetView zoomScale="85" zoomScaleNormal="85" workbookViewId="0">
      <selection activeCell="A3" sqref="A3"/>
    </sheetView>
  </sheetViews>
  <sheetFormatPr defaultRowHeight="15" outlineLevelRow="2"/>
  <cols>
    <col min="1" max="1" width="37.5703125" customWidth="1"/>
    <col min="5" max="5" width="10.5703125" bestFit="1" customWidth="1"/>
    <col min="28" max="28" width="9.85546875" bestFit="1" customWidth="1"/>
  </cols>
  <sheetData>
    <row r="1" spans="1:27">
      <c r="A1" s="1" t="s">
        <v>29</v>
      </c>
    </row>
    <row r="2" spans="1:27">
      <c r="B2" s="56" t="s">
        <v>0</v>
      </c>
      <c r="C2" s="57"/>
      <c r="D2" s="56" t="s">
        <v>1</v>
      </c>
      <c r="E2" s="57"/>
      <c r="F2" s="56" t="s">
        <v>2</v>
      </c>
      <c r="G2" s="57"/>
      <c r="H2" s="56" t="s">
        <v>3</v>
      </c>
      <c r="I2" s="57"/>
      <c r="J2" s="56" t="s">
        <v>4</v>
      </c>
      <c r="K2" s="57"/>
      <c r="L2" s="56" t="s">
        <v>5</v>
      </c>
      <c r="M2" s="57"/>
      <c r="N2" s="56" t="s">
        <v>6</v>
      </c>
      <c r="O2" s="57"/>
      <c r="P2" s="56" t="s">
        <v>15</v>
      </c>
      <c r="Q2" s="57"/>
      <c r="R2" s="56" t="s">
        <v>16</v>
      </c>
      <c r="S2" s="57"/>
      <c r="T2" s="56" t="s">
        <v>17</v>
      </c>
      <c r="U2" s="57"/>
      <c r="V2" s="56" t="s">
        <v>18</v>
      </c>
      <c r="W2" s="57"/>
      <c r="X2" s="56" t="s">
        <v>19</v>
      </c>
      <c r="Y2" s="57"/>
      <c r="Z2" s="56" t="s">
        <v>20</v>
      </c>
      <c r="AA2" s="57"/>
    </row>
    <row r="3" spans="1:27">
      <c r="A3" t="s">
        <v>9</v>
      </c>
      <c r="B3" s="48"/>
      <c r="C3" s="49"/>
      <c r="D3" s="50">
        <v>4000000</v>
      </c>
      <c r="E3" s="51"/>
      <c r="F3" s="50">
        <v>4500000</v>
      </c>
      <c r="G3" s="51"/>
      <c r="H3" s="50">
        <v>4250000</v>
      </c>
      <c r="I3" s="51"/>
      <c r="J3" s="50">
        <v>4100000</v>
      </c>
      <c r="K3" s="51"/>
      <c r="L3" s="50">
        <v>3950000</v>
      </c>
      <c r="M3" s="51"/>
      <c r="N3" s="50">
        <v>4050000</v>
      </c>
      <c r="O3" s="51"/>
      <c r="P3" s="50">
        <v>4000000</v>
      </c>
      <c r="Q3" s="51"/>
      <c r="R3" s="50">
        <v>4500000</v>
      </c>
      <c r="S3" s="51"/>
      <c r="T3" s="50">
        <v>4250000</v>
      </c>
      <c r="U3" s="51"/>
      <c r="V3" s="50">
        <v>4100000</v>
      </c>
      <c r="W3" s="51"/>
      <c r="X3" s="50">
        <v>3950000</v>
      </c>
      <c r="Y3" s="51"/>
      <c r="Z3" s="50">
        <v>4050000</v>
      </c>
      <c r="AA3" s="51"/>
    </row>
    <row r="4" spans="1:27">
      <c r="A4" t="s">
        <v>47</v>
      </c>
      <c r="B4" s="48"/>
      <c r="C4" s="49"/>
      <c r="D4" s="50">
        <v>0</v>
      </c>
      <c r="E4" s="51"/>
      <c r="F4" s="50">
        <v>0</v>
      </c>
      <c r="G4" s="51"/>
      <c r="H4" s="60">
        <v>250000</v>
      </c>
      <c r="I4" s="61"/>
      <c r="J4" s="50">
        <v>0</v>
      </c>
      <c r="K4" s="51"/>
      <c r="L4" s="50">
        <v>0</v>
      </c>
      <c r="M4" s="51"/>
      <c r="N4" s="50">
        <v>0</v>
      </c>
      <c r="O4" s="51"/>
      <c r="P4" s="50">
        <v>0</v>
      </c>
      <c r="Q4" s="51"/>
      <c r="R4" s="50">
        <v>0</v>
      </c>
      <c r="S4" s="51"/>
      <c r="T4" s="50">
        <v>0</v>
      </c>
      <c r="U4" s="51"/>
      <c r="V4" s="50">
        <v>0</v>
      </c>
      <c r="W4" s="51"/>
      <c r="X4" s="50">
        <v>0</v>
      </c>
      <c r="Y4" s="51"/>
      <c r="Z4" s="50">
        <v>0</v>
      </c>
      <c r="AA4" s="51"/>
    </row>
    <row r="5" spans="1:27">
      <c r="A5" t="s">
        <v>48</v>
      </c>
      <c r="B5" s="48"/>
      <c r="C5" s="49"/>
      <c r="D5" s="48">
        <f>D3-D4</f>
        <v>4000000</v>
      </c>
      <c r="E5" s="49"/>
      <c r="F5" s="48">
        <f>F3-F4</f>
        <v>4500000</v>
      </c>
      <c r="G5" s="49"/>
      <c r="H5" s="48">
        <f>H3-H4</f>
        <v>4000000</v>
      </c>
      <c r="I5" s="49"/>
      <c r="J5" s="48">
        <f>J3-J4</f>
        <v>4100000</v>
      </c>
      <c r="K5" s="49"/>
      <c r="L5" s="48">
        <f>L3-L4</f>
        <v>3950000</v>
      </c>
      <c r="M5" s="49"/>
      <c r="N5" s="48">
        <f>N3-N4</f>
        <v>4050000</v>
      </c>
      <c r="O5" s="49"/>
      <c r="P5" s="48">
        <f>P3-P4</f>
        <v>4000000</v>
      </c>
      <c r="Q5" s="49"/>
      <c r="R5" s="48">
        <f>R3-R4</f>
        <v>4500000</v>
      </c>
      <c r="S5" s="49"/>
      <c r="T5" s="48">
        <f>T3-T4</f>
        <v>4250000</v>
      </c>
      <c r="U5" s="49"/>
      <c r="V5" s="48">
        <f>V3-V4</f>
        <v>4100000</v>
      </c>
      <c r="W5" s="49"/>
      <c r="X5" s="48">
        <f>X3-X4</f>
        <v>3950000</v>
      </c>
      <c r="Y5" s="49"/>
      <c r="Z5" s="48">
        <f>Z3-Z4</f>
        <v>4050000</v>
      </c>
      <c r="AA5" s="49"/>
    </row>
    <row r="6" spans="1:27">
      <c r="A6" t="s">
        <v>10</v>
      </c>
      <c r="B6" s="52">
        <v>0.05</v>
      </c>
      <c r="C6" s="53"/>
      <c r="D6" s="54">
        <v>0.05</v>
      </c>
      <c r="E6" s="55"/>
      <c r="F6" s="54">
        <v>0.05</v>
      </c>
      <c r="G6" s="55"/>
      <c r="H6" s="54">
        <v>0.05</v>
      </c>
      <c r="I6" s="55"/>
      <c r="J6" s="54">
        <v>0.05</v>
      </c>
      <c r="K6" s="55"/>
      <c r="L6" s="54">
        <v>0.05</v>
      </c>
      <c r="M6" s="55"/>
      <c r="N6" s="54">
        <v>0.05</v>
      </c>
      <c r="O6" s="55"/>
      <c r="P6" s="54">
        <v>0.05</v>
      </c>
      <c r="Q6" s="55"/>
      <c r="R6" s="54">
        <v>0.05</v>
      </c>
      <c r="S6" s="55"/>
      <c r="T6" s="54">
        <v>0.05</v>
      </c>
      <c r="U6" s="55"/>
      <c r="V6" s="54">
        <v>0.05</v>
      </c>
      <c r="W6" s="55"/>
      <c r="X6" s="54">
        <v>0.05</v>
      </c>
      <c r="Y6" s="55"/>
      <c r="Z6" s="54">
        <v>0.05</v>
      </c>
      <c r="AA6" s="55"/>
    </row>
    <row r="7" spans="1:27">
      <c r="A7" t="s">
        <v>76</v>
      </c>
      <c r="B7" s="43"/>
      <c r="C7" s="44"/>
      <c r="D7" s="54" t="s">
        <v>77</v>
      </c>
      <c r="E7" s="55"/>
      <c r="F7" s="54" t="s">
        <v>77</v>
      </c>
      <c r="G7" s="55"/>
      <c r="H7" s="54" t="s">
        <v>77</v>
      </c>
      <c r="I7" s="55"/>
      <c r="J7" s="54" t="s">
        <v>77</v>
      </c>
      <c r="K7" s="55"/>
      <c r="L7" s="54" t="s">
        <v>77</v>
      </c>
      <c r="M7" s="55"/>
      <c r="N7" s="54" t="s">
        <v>77</v>
      </c>
      <c r="O7" s="55"/>
      <c r="P7" s="54" t="s">
        <v>77</v>
      </c>
      <c r="Q7" s="55"/>
      <c r="R7" s="54" t="s">
        <v>77</v>
      </c>
      <c r="S7" s="55"/>
      <c r="T7" s="54" t="s">
        <v>77</v>
      </c>
      <c r="U7" s="55"/>
      <c r="V7" s="54" t="s">
        <v>77</v>
      </c>
      <c r="W7" s="55"/>
      <c r="X7" s="54" t="s">
        <v>77</v>
      </c>
      <c r="Y7" s="55"/>
      <c r="Z7" s="54" t="s">
        <v>77</v>
      </c>
      <c r="AA7" s="55"/>
    </row>
    <row r="8" spans="1:27">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c r="A9" s="8" t="s">
        <v>56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c r="A10" s="2" t="s">
        <v>58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c r="A11" s="2" t="s">
        <v>83</v>
      </c>
      <c r="B11" s="17"/>
      <c r="C11" s="18"/>
      <c r="D11" s="17">
        <f>D10-D14</f>
        <v>120000</v>
      </c>
      <c r="E11" s="18"/>
      <c r="F11" s="17">
        <f>F10-F14</f>
        <v>75000</v>
      </c>
      <c r="G11" s="18"/>
      <c r="H11" s="17">
        <f>H10-H14</f>
        <v>37500</v>
      </c>
      <c r="I11" s="18"/>
      <c r="J11" s="17">
        <f>J10-J14</f>
        <v>128000</v>
      </c>
      <c r="K11" s="18"/>
      <c r="L11" s="17">
        <f>L10-L14</f>
        <v>77500</v>
      </c>
      <c r="M11" s="18"/>
      <c r="N11" s="17">
        <f>N10-N14</f>
        <v>127500</v>
      </c>
      <c r="O11" s="18"/>
      <c r="P11" s="17">
        <f>P10-P14</f>
        <v>124500</v>
      </c>
      <c r="Q11" s="18"/>
      <c r="R11" s="17">
        <f>R10-R14</f>
        <v>55000</v>
      </c>
      <c r="S11" s="18"/>
      <c r="T11" s="17">
        <f>T10-T14</f>
        <v>67500</v>
      </c>
      <c r="U11" s="18"/>
      <c r="V11" s="17">
        <f>V10-V14</f>
        <v>75000</v>
      </c>
      <c r="W11" s="18"/>
      <c r="X11" s="17">
        <f>X10-X14</f>
        <v>82500</v>
      </c>
      <c r="Y11" s="18"/>
      <c r="Z11" s="17">
        <f>Z10-Z14</f>
        <v>77500</v>
      </c>
      <c r="AA11" s="18"/>
    </row>
    <row r="12" spans="1:27">
      <c r="A12" s="11" t="s">
        <v>39</v>
      </c>
      <c r="B12" s="17"/>
      <c r="C12" s="18"/>
      <c r="D12" s="17">
        <f>IF(B4&lt;0,((D3-B4)*D6+D32-D33),D3*D6+D32-D33)</f>
        <v>200000</v>
      </c>
      <c r="E12" s="18"/>
      <c r="F12" s="17">
        <f>IF(D4&lt;0,((F3-D4)*F6+F32-F33),F3*F6+F32-F33)</f>
        <v>225000</v>
      </c>
      <c r="G12" s="18"/>
      <c r="H12" s="17">
        <f>IF(F4&lt;0,((H3-F4)*H6+H32-H33),H3*H6+H32-H33)</f>
        <v>212500</v>
      </c>
      <c r="I12" s="18"/>
      <c r="J12" s="17">
        <f>IF(H4&lt;0,((J3-H4)*J6+J32-J33),J3*J6+J32-J33)</f>
        <v>224000</v>
      </c>
      <c r="K12" s="18"/>
      <c r="L12" s="17">
        <f>IF(J4&lt;0,((L3-J4)*L6+L32-L33),L3*L6+L32-L33)</f>
        <v>197500</v>
      </c>
      <c r="M12" s="18"/>
      <c r="N12" s="17">
        <f>IF(L4&lt;0,((N3-L4)*N6+N32-N33),N3*N6+N32-N33)</f>
        <v>202500</v>
      </c>
      <c r="O12" s="18"/>
      <c r="P12" s="17">
        <f>IF(N4&lt;0,((P3-N4)*P6+P32-P33),P3*P6+P32-P33)</f>
        <v>190500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c r="A13" s="2" t="s">
        <v>68</v>
      </c>
      <c r="B13" s="17"/>
      <c r="C13" s="18"/>
      <c r="D13" s="36">
        <f t="shared" ref="D13" si="0">IF(B4&lt;0,-C28,-C28-B19)</f>
        <v>0</v>
      </c>
      <c r="E13" s="37"/>
      <c r="F13" s="36">
        <f t="shared" ref="F13" si="1">IF(D4&lt;0,-E28,-E28-D19)</f>
        <v>0</v>
      </c>
      <c r="G13" s="37"/>
      <c r="H13" s="36">
        <f t="shared" ref="H13" si="2">IF(F4&lt;0,-G28,-G28-F19)</f>
        <v>0</v>
      </c>
      <c r="I13" s="37"/>
      <c r="J13" s="36">
        <f t="shared" ref="J13" si="3">IF(H4&lt;0,-I28,-I28-H19)</f>
        <v>-50000</v>
      </c>
      <c r="K13" s="37"/>
      <c r="L13" s="36">
        <f t="shared" ref="L13" si="4">IF(J4&lt;0,-K28,-K28-J19)</f>
        <v>0</v>
      </c>
      <c r="M13" s="37"/>
      <c r="N13" s="36">
        <f t="shared" ref="N13" si="5">IF(L4&lt;0,-M28,-M28-L19)</f>
        <v>0</v>
      </c>
      <c r="O13" s="37"/>
      <c r="P13" s="36">
        <f>IF(N4&lt;0,-O28,-O28-N19)</f>
        <v>0</v>
      </c>
      <c r="Q13" s="37"/>
      <c r="R13" s="36">
        <f t="shared" ref="R13" si="6">IF(P4&lt;0,-Q28,-Q28-P19)</f>
        <v>0</v>
      </c>
      <c r="S13" s="37"/>
      <c r="T13" s="36">
        <f t="shared" ref="T13" si="7">IF(R4&lt;0,-S28,-S28-R19)</f>
        <v>0</v>
      </c>
      <c r="U13" s="37"/>
      <c r="V13" s="36">
        <f t="shared" ref="V13" si="8">IF(T4&lt;0,-U28,-U28-T19)</f>
        <v>0</v>
      </c>
      <c r="W13" s="37"/>
      <c r="X13" s="36">
        <f t="shared" ref="X13" si="9">IF(V4&lt;0,-W28,-W28-V19)</f>
        <v>0</v>
      </c>
      <c r="Y13" s="37"/>
      <c r="Z13" s="36">
        <f t="shared" ref="Z13" si="10">IF(X4&lt;0,-Y28,-Y28-X19)</f>
        <v>0</v>
      </c>
      <c r="AA13" s="37"/>
    </row>
    <row r="14" spans="1:27" ht="15.75" thickBot="1">
      <c r="A14" s="6" t="s">
        <v>60</v>
      </c>
      <c r="B14" s="19"/>
      <c r="C14" s="20"/>
      <c r="D14" s="19">
        <f>IF(D7="Yes",D12+D13,D10)</f>
        <v>200000</v>
      </c>
      <c r="E14" s="20"/>
      <c r="F14" s="19">
        <f t="shared" ref="F14" si="11">IF(F7="Yes",F12+F13,F10)</f>
        <v>225000</v>
      </c>
      <c r="G14" s="20"/>
      <c r="H14" s="19">
        <f t="shared" ref="H14" si="12">IF(H7="Yes",H12+H13,H10)</f>
        <v>212500</v>
      </c>
      <c r="I14" s="20"/>
      <c r="J14" s="19">
        <f t="shared" ref="J14" si="13">IF(J7="Yes",J12+J13,J10)</f>
        <v>174000</v>
      </c>
      <c r="K14" s="20"/>
      <c r="L14" s="19">
        <f t="shared" ref="L14" si="14">IF(L7="Yes",L12+L13,L10)</f>
        <v>197500</v>
      </c>
      <c r="M14" s="20"/>
      <c r="N14" s="19">
        <f t="shared" ref="N14" si="15">IF(N7="Yes",N12+N13,N10)</f>
        <v>202500</v>
      </c>
      <c r="O14" s="20"/>
      <c r="P14" s="19">
        <f t="shared" ref="P14" si="16">IF(P7="Yes",P12+P13,P10)</f>
        <v>190500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c r="A16" s="11" t="s">
        <v>72</v>
      </c>
      <c r="B16" s="36">
        <v>0</v>
      </c>
      <c r="C16" s="37"/>
      <c r="D16" s="36">
        <f t="shared" ref="D16" si="22">+D14+B19+C28</f>
        <v>200000</v>
      </c>
      <c r="E16" s="37"/>
      <c r="F16" s="36">
        <f t="shared" ref="F16" si="23">+F14+D19+E28</f>
        <v>225000</v>
      </c>
      <c r="G16" s="37"/>
      <c r="H16" s="36">
        <f t="shared" ref="H16" si="24">+H14+F19+G28</f>
        <v>212500</v>
      </c>
      <c r="I16" s="37"/>
      <c r="J16" s="36">
        <f>+J14+H19+I28</f>
        <v>224000</v>
      </c>
      <c r="K16" s="37"/>
      <c r="L16" s="36">
        <f t="shared" ref="L16" si="25">+L14+J19+K28</f>
        <v>197500</v>
      </c>
      <c r="M16" s="37"/>
      <c r="N16" s="36">
        <f t="shared" ref="N16" si="26">+N14+L19+M28</f>
        <v>202500</v>
      </c>
      <c r="O16" s="37"/>
      <c r="P16" s="36">
        <f>+P14+N19+O28</f>
        <v>190500</v>
      </c>
      <c r="Q16" s="37"/>
      <c r="R16" s="36">
        <f t="shared" ref="R16" si="27">+R14+P19+Q28</f>
        <v>225000</v>
      </c>
      <c r="S16" s="37"/>
      <c r="T16" s="36">
        <f t="shared" ref="T16" si="28">+T14+R19+S28</f>
        <v>212500</v>
      </c>
      <c r="U16" s="37"/>
      <c r="V16" s="36">
        <f t="shared" ref="V16" si="29">+V14+T19+U28</f>
        <v>205000</v>
      </c>
      <c r="W16" s="37"/>
      <c r="X16" s="36">
        <f t="shared" ref="X16" si="30">+X14+V19+W28</f>
        <v>197500</v>
      </c>
      <c r="Y16" s="37"/>
      <c r="Z16" s="36">
        <f t="shared" ref="Z16" si="31">+Z14+X19+Y28</f>
        <v>202500</v>
      </c>
      <c r="AA16" s="37"/>
    </row>
    <row r="17" spans="1:28" outlineLevel="2">
      <c r="A17" s="11" t="s">
        <v>73</v>
      </c>
      <c r="B17" s="36">
        <v>0</v>
      </c>
      <c r="C17" s="37"/>
      <c r="D17" s="36">
        <f t="shared" ref="D17" si="32">+D33-D32</f>
        <v>0</v>
      </c>
      <c r="E17" s="37"/>
      <c r="F17" s="36">
        <f t="shared" ref="F17" si="33">+F33-F32</f>
        <v>0</v>
      </c>
      <c r="G17" s="37"/>
      <c r="H17" s="36">
        <f>+H33-H32</f>
        <v>0</v>
      </c>
      <c r="I17" s="37"/>
      <c r="J17" s="36">
        <f>+J33-J32</f>
        <v>-19000</v>
      </c>
      <c r="K17" s="37"/>
      <c r="L17" s="36">
        <f t="shared" ref="L17" si="34">+L33-L32</f>
        <v>0</v>
      </c>
      <c r="M17" s="37"/>
      <c r="N17" s="36">
        <f t="shared" ref="N17" si="35">+N33-N32</f>
        <v>0</v>
      </c>
      <c r="O17" s="37"/>
      <c r="P17" s="36">
        <f t="shared" ref="P17" si="36">+P33-P32</f>
        <v>9500</v>
      </c>
      <c r="Q17" s="37"/>
      <c r="R17" s="36">
        <f t="shared" ref="R17" si="37">+R33-R32</f>
        <v>0</v>
      </c>
      <c r="S17" s="37"/>
      <c r="T17" s="36">
        <f t="shared" ref="T17" si="38">+T33-T32</f>
        <v>0</v>
      </c>
      <c r="U17" s="37"/>
      <c r="V17" s="36">
        <f t="shared" ref="V17" si="39">+V33-V32</f>
        <v>0</v>
      </c>
      <c r="W17" s="37"/>
      <c r="X17" s="36">
        <f t="shared" ref="X17" si="40">+X33-X32</f>
        <v>0</v>
      </c>
      <c r="Y17" s="37"/>
      <c r="Z17" s="36">
        <f t="shared" ref="Z17" si="41">+Z33-Z32</f>
        <v>0</v>
      </c>
      <c r="AA17" s="37"/>
    </row>
    <row r="18" spans="1:28" outlineLevel="2">
      <c r="A18" s="11" t="s">
        <v>74</v>
      </c>
      <c r="B18" s="36">
        <v>0</v>
      </c>
      <c r="C18" s="37"/>
      <c r="D18" s="36">
        <f t="shared" ref="D18" si="42">IF(D4&lt;0,D3*D6,+D5*D6)+IF(B4&lt;0,-B4*D6,0)</f>
        <v>200000</v>
      </c>
      <c r="E18" s="37"/>
      <c r="F18" s="36">
        <f t="shared" ref="F18" si="43">IF(F4&lt;0,F3*F6,+F5*F6)+IF(D4&lt;0,-D4*F6,0)</f>
        <v>225000</v>
      </c>
      <c r="G18" s="37"/>
      <c r="H18" s="36">
        <f t="shared" ref="H18" si="44">IF(H4&lt;0,H3*H6,+H5*H6)+IF(F4&lt;0,-F4*H6,0)</f>
        <v>200000</v>
      </c>
      <c r="I18" s="37"/>
      <c r="J18" s="36">
        <f>IF(J4&lt;0,J3*J6,+J5*J6)+IF(H4&lt;0,-H4*J6,0)</f>
        <v>205000</v>
      </c>
      <c r="K18" s="37"/>
      <c r="L18" s="36">
        <f t="shared" ref="L18" si="45">IF(L4&lt;0,L3*L6,+L5*L6)+IF(J4&lt;0,-J4*L6,0)</f>
        <v>197500</v>
      </c>
      <c r="M18" s="37"/>
      <c r="N18" s="36">
        <f t="shared" ref="N18" si="46">IF(N4&lt;0,N3*N6,+N5*N6)+IF(L4&lt;0,-L4*N6,0)</f>
        <v>202500</v>
      </c>
      <c r="O18" s="37"/>
      <c r="P18" s="36">
        <f t="shared" ref="P18" si="47">IF(P4&lt;0,P3*P6,+P5*P6)+IF(N4&lt;0,-N4*P6,0)</f>
        <v>200000</v>
      </c>
      <c r="Q18" s="37"/>
      <c r="R18" s="36">
        <f t="shared" ref="R18" si="48">IF(R4&lt;0,R3*R6,+R5*R6)+IF(P4&lt;0,-P4*R6,0)</f>
        <v>225000</v>
      </c>
      <c r="S18" s="37"/>
      <c r="T18" s="36">
        <f t="shared" ref="T18" si="49">IF(T4&lt;0,T3*T6,+T5*T6)+IF(R4&lt;0,-R4*T6,0)</f>
        <v>212500</v>
      </c>
      <c r="U18" s="37"/>
      <c r="V18" s="36">
        <f t="shared" ref="V18" si="50">IF(V4&lt;0,V3*V6,+V5*V6)+IF(T4&lt;0,-T4*V6,0)</f>
        <v>205000</v>
      </c>
      <c r="W18" s="37"/>
      <c r="X18" s="36">
        <f t="shared" ref="X18" si="51">IF(X4&lt;0,X3*X6,+X5*X6)+IF(V4&lt;0,-V4*X6,0)</f>
        <v>197500</v>
      </c>
      <c r="Y18" s="37"/>
      <c r="Z18" s="36">
        <f t="shared" ref="Z18" si="52">IF(Z4&lt;0,Z3*Z6,+Z5*Z6)+IF(X4&lt;0,-X4*Z6,0)</f>
        <v>202500</v>
      </c>
      <c r="AA18" s="37"/>
    </row>
    <row r="19" spans="1:28">
      <c r="A19" s="11" t="s">
        <v>75</v>
      </c>
      <c r="B19" s="36">
        <v>0</v>
      </c>
      <c r="C19" s="37"/>
      <c r="D19" s="36">
        <f t="shared" ref="D19" si="53">+D16+D17-D18</f>
        <v>0</v>
      </c>
      <c r="E19" s="37"/>
      <c r="F19" s="36">
        <f t="shared" ref="F19" si="54">+F16+F17-F18</f>
        <v>0</v>
      </c>
      <c r="G19" s="37"/>
      <c r="H19" s="36">
        <f t="shared" ref="H19" si="55">+H16+H17-H18</f>
        <v>12500</v>
      </c>
      <c r="I19" s="37"/>
      <c r="J19" s="36">
        <f>+J16+J17-J18</f>
        <v>0</v>
      </c>
      <c r="K19" s="37"/>
      <c r="L19" s="36">
        <f t="shared" ref="L19" si="56">+L16+L17-L18</f>
        <v>0</v>
      </c>
      <c r="M19" s="37"/>
      <c r="N19" s="36">
        <f t="shared" ref="N19" si="57">+N16+N17-N18</f>
        <v>0</v>
      </c>
      <c r="O19" s="37"/>
      <c r="P19" s="36">
        <f t="shared" ref="P19" si="58">+P16+P17-P18</f>
        <v>0</v>
      </c>
      <c r="Q19" s="37"/>
      <c r="R19" s="36">
        <f t="shared" ref="R19" si="59">+R16+R17-R18</f>
        <v>0</v>
      </c>
      <c r="S19" s="37"/>
      <c r="T19" s="36">
        <f t="shared" ref="T19" si="60">+T16+T17-T18</f>
        <v>0</v>
      </c>
      <c r="U19" s="37"/>
      <c r="V19" s="36">
        <f t="shared" ref="V19" si="61">+V16+V17-V18</f>
        <v>0</v>
      </c>
      <c r="W19" s="37"/>
      <c r="X19" s="36">
        <f t="shared" ref="X19" si="62">+X16+X17-X18</f>
        <v>0</v>
      </c>
      <c r="Y19" s="37"/>
      <c r="Z19" s="36">
        <f t="shared" ref="Z19" si="63">+Z16+Z17-Z18</f>
        <v>0</v>
      </c>
      <c r="AA19" s="37"/>
    </row>
    <row r="20" spans="1:28">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c r="A21" t="s">
        <v>65</v>
      </c>
      <c r="B21" s="17"/>
      <c r="C21" s="18"/>
      <c r="E21" s="35">
        <f>D11</f>
        <v>120000</v>
      </c>
      <c r="G21" s="35">
        <f t="shared" ref="G21" si="64">F11</f>
        <v>75000</v>
      </c>
      <c r="I21" s="41">
        <v>0</v>
      </c>
      <c r="K21" s="35">
        <f t="shared" ref="K21" si="65">J11</f>
        <v>128000</v>
      </c>
      <c r="M21" s="35">
        <f t="shared" ref="M21" si="66">L11</f>
        <v>77500</v>
      </c>
      <c r="O21" s="35">
        <f t="shared" ref="O21" si="67">N11</f>
        <v>127500</v>
      </c>
      <c r="Q21" s="35">
        <f t="shared" ref="Q21" si="68">P11</f>
        <v>124500</v>
      </c>
      <c r="S21" s="35">
        <f t="shared" ref="S21" si="69">R11</f>
        <v>55000</v>
      </c>
      <c r="U21" s="35">
        <f t="shared" ref="U21" si="70">T11</f>
        <v>67500</v>
      </c>
      <c r="W21" s="35">
        <f t="shared" ref="W21" si="71">V11</f>
        <v>75000</v>
      </c>
      <c r="Y21" s="35">
        <f t="shared" ref="Y21" si="72">X11</f>
        <v>82500</v>
      </c>
      <c r="AA21" s="35">
        <f t="shared" ref="AA21" si="73">Z11</f>
        <v>77500</v>
      </c>
    </row>
    <row r="22" spans="1:28">
      <c r="A22" s="10" t="s">
        <v>61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c r="A23" s="31" t="s">
        <v>11</v>
      </c>
      <c r="B23" s="36"/>
      <c r="C23" s="37"/>
      <c r="D23" s="36"/>
      <c r="E23" s="40">
        <v>180000</v>
      </c>
      <c r="F23" s="36"/>
      <c r="G23" s="38">
        <f>F14</f>
        <v>225000</v>
      </c>
      <c r="H23" s="36"/>
      <c r="I23" s="40">
        <v>250000</v>
      </c>
      <c r="J23" s="36"/>
      <c r="K23" s="38">
        <f t="shared" ref="K23" si="74">J14</f>
        <v>174000</v>
      </c>
      <c r="L23" s="36"/>
      <c r="M23" s="38">
        <f t="shared" ref="M23" si="75">L14</f>
        <v>197500</v>
      </c>
      <c r="N23" s="36"/>
      <c r="O23" s="40">
        <v>212500</v>
      </c>
      <c r="P23" s="36"/>
      <c r="Q23" s="38">
        <f t="shared" ref="Q23" si="76">P14</f>
        <v>190500</v>
      </c>
      <c r="R23" s="36"/>
      <c r="S23" s="38">
        <f t="shared" ref="S23" si="77">R14</f>
        <v>225000</v>
      </c>
      <c r="T23" s="36"/>
      <c r="U23" s="38">
        <f t="shared" ref="U23" si="78">T14</f>
        <v>212500</v>
      </c>
      <c r="V23" s="36"/>
      <c r="W23" s="38">
        <f t="shared" ref="W23" si="79">V14</f>
        <v>205000</v>
      </c>
      <c r="X23" s="36"/>
      <c r="Y23" s="38">
        <f t="shared" ref="Y23" si="80">X14</f>
        <v>197500</v>
      </c>
      <c r="Z23" s="36"/>
      <c r="AA23" s="38">
        <f t="shared" ref="AA23" si="81">Z14</f>
        <v>202500</v>
      </c>
      <c r="AB23" s="4">
        <f>SUM(B23:AA23)</f>
        <v>2472000</v>
      </c>
    </row>
    <row r="24" spans="1:28" outlineLevel="1">
      <c r="A24" s="31" t="s">
        <v>66</v>
      </c>
      <c r="B24" s="36"/>
      <c r="C24" s="37"/>
      <c r="D24" s="36"/>
      <c r="E24" s="37">
        <f>+E23+E21</f>
        <v>300000</v>
      </c>
      <c r="F24" s="17"/>
      <c r="G24" s="37">
        <f>+G23+G21</f>
        <v>300000</v>
      </c>
      <c r="H24" s="17"/>
      <c r="I24" s="37">
        <f>+I23+I21</f>
        <v>250000</v>
      </c>
      <c r="J24" s="17"/>
      <c r="K24" s="37">
        <f>+K23+K21</f>
        <v>302000</v>
      </c>
      <c r="L24" s="17"/>
      <c r="M24" s="37">
        <f>+M23+M21</f>
        <v>275000</v>
      </c>
      <c r="N24" s="17"/>
      <c r="O24" s="37">
        <f>+O23+O21</f>
        <v>340000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c r="A25" s="31" t="s">
        <v>67</v>
      </c>
      <c r="B25" s="36"/>
      <c r="C25" s="37"/>
      <c r="D25" s="36"/>
      <c r="E25" s="37">
        <f>+E24-D10</f>
        <v>-20000</v>
      </c>
      <c r="F25" s="17"/>
      <c r="G25" s="37">
        <f>+G24-F10</f>
        <v>0</v>
      </c>
      <c r="H25" s="17"/>
      <c r="I25" s="37">
        <f>+I24-H10</f>
        <v>0</v>
      </c>
      <c r="J25" s="17"/>
      <c r="K25" s="37">
        <f>+K24-J10</f>
        <v>0</v>
      </c>
      <c r="L25" s="17"/>
      <c r="M25" s="37">
        <f>+M24-L10</f>
        <v>0</v>
      </c>
      <c r="N25" s="17"/>
      <c r="O25" s="37">
        <f>+O24-N10</f>
        <v>10000</v>
      </c>
      <c r="P25" s="17"/>
      <c r="Q25" s="37">
        <f>+Q24-P10</f>
        <v>0</v>
      </c>
      <c r="R25" s="17"/>
      <c r="S25" s="37">
        <f>+S24-R10</f>
        <v>0</v>
      </c>
      <c r="T25" s="17"/>
      <c r="U25" s="37">
        <f>+U24-T10</f>
        <v>0</v>
      </c>
      <c r="V25" s="17"/>
      <c r="W25" s="37">
        <f>+W24-V10</f>
        <v>0</v>
      </c>
      <c r="X25" s="17"/>
      <c r="Y25" s="37">
        <f>+Y24-X10</f>
        <v>0</v>
      </c>
      <c r="Z25" s="17"/>
      <c r="AA25" s="37">
        <f>+AA24-Z10</f>
        <v>0</v>
      </c>
      <c r="AB25" s="4"/>
    </row>
    <row r="26" spans="1:28">
      <c r="A26" s="39" t="s">
        <v>63</v>
      </c>
      <c r="B26" s="36"/>
      <c r="C26" s="37"/>
      <c r="D26" s="36"/>
      <c r="E26" s="37">
        <f>IF(D14&gt;E23,E23-D14,0)</f>
        <v>-20000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c r="A27" s="31" t="s">
        <v>71</v>
      </c>
      <c r="B27" s="36"/>
      <c r="C27" s="37"/>
      <c r="D27" s="36"/>
      <c r="E27" s="37">
        <f>IF((E23-D14)&gt;0,E23-D14,0)</f>
        <v>0</v>
      </c>
      <c r="F27" s="17"/>
      <c r="G27" s="37">
        <f>IF((G23-F14)&gt;0,G23-F14,0)</f>
        <v>0</v>
      </c>
      <c r="H27" s="17"/>
      <c r="I27" s="37">
        <f>IF((I23-H14)&gt;0,I23-H14,0)</f>
        <v>37500</v>
      </c>
      <c r="J27" s="17"/>
      <c r="K27" s="37">
        <f>IF((K23-J14)&gt;0,K23-J14,0)</f>
        <v>0</v>
      </c>
      <c r="L27" s="17"/>
      <c r="M27" s="37">
        <f>IF((M23-L14)&gt;0,M23-L14,0)</f>
        <v>0</v>
      </c>
      <c r="N27" s="17"/>
      <c r="O27" s="37">
        <f>IF((O23-N14)&gt;0,O23-N14,0)</f>
        <v>10000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c r="A28" s="39" t="s">
        <v>70</v>
      </c>
      <c r="B28" s="36"/>
      <c r="C28" s="37"/>
      <c r="D28" s="36"/>
      <c r="E28" s="37">
        <f>IF(AND(E25=0,E23&gt;D14),E23-D14,0)</f>
        <v>0</v>
      </c>
      <c r="F28" s="17"/>
      <c r="G28" s="37">
        <f>IF(AND(G25=0,G23&gt;F14),G23-F14,0)</f>
        <v>0</v>
      </c>
      <c r="H28" s="17"/>
      <c r="I28" s="37">
        <f>IF(AND(I25=0,I23&gt;H14),I23-H14,0)</f>
        <v>37500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c r="A29" s="39" t="s">
        <v>64</v>
      </c>
      <c r="B29" s="36"/>
      <c r="C29" s="37"/>
      <c r="D29" s="36"/>
      <c r="E29" s="37">
        <f>IF(AND(E25&gt;0,E23&gt;D14),E23-D14,0)</f>
        <v>0</v>
      </c>
      <c r="F29" s="17"/>
      <c r="G29" s="37">
        <f t="shared" ref="G29" si="82">IF(AND(G25&gt;0,G23&gt;F14),G23-F14,0)</f>
        <v>0</v>
      </c>
      <c r="H29" s="17"/>
      <c r="I29" s="37">
        <f t="shared" ref="I29" si="83">IF(AND(I25&gt;0,I23&gt;H14),I23-H14,0)</f>
        <v>0</v>
      </c>
      <c r="J29" s="17"/>
      <c r="K29" s="37">
        <f t="shared" ref="K29" si="84">IF(AND(K25&gt;0,K23&gt;J14),K23-J14,0)</f>
        <v>0</v>
      </c>
      <c r="L29" s="17"/>
      <c r="M29" s="37">
        <f t="shared" ref="M29" si="85">IF(AND(M25&gt;0,M23&gt;L14),M23-L14,0)</f>
        <v>0</v>
      </c>
      <c r="N29" s="17"/>
      <c r="O29" s="37">
        <f t="shared" ref="O29" si="86">IF(AND(O25&gt;0,O23&gt;N14),O23-N14,0)</f>
        <v>10000</v>
      </c>
      <c r="P29" s="17"/>
      <c r="Q29" s="37">
        <f t="shared" ref="Q29" si="87">IF(AND(Q25&gt;0,Q23&gt;P14),Q23-P14,0)</f>
        <v>0</v>
      </c>
      <c r="R29" s="17"/>
      <c r="S29" s="37">
        <f t="shared" ref="S29" si="88">IF(AND(S25&gt;0,S23&gt;R14),S23-R14,0)</f>
        <v>0</v>
      </c>
      <c r="T29" s="17"/>
      <c r="U29" s="37">
        <f t="shared" ref="U29" si="89">IF(AND(U25&gt;0,U23&gt;T14),U23-T14,0)</f>
        <v>0</v>
      </c>
      <c r="V29" s="17"/>
      <c r="W29" s="37">
        <f t="shared" ref="W29" si="90">IF(AND(W25&gt;0,W23&gt;V14),W23-V14,0)</f>
        <v>0</v>
      </c>
      <c r="X29" s="17"/>
      <c r="Y29" s="37">
        <f t="shared" ref="Y29" si="91">IF(AND(Y25&gt;0,Y23&gt;X14),Y23-X14,0)</f>
        <v>0</v>
      </c>
      <c r="Z29" s="17"/>
      <c r="AA29" s="37">
        <f t="shared" ref="AA29" si="92">IF(AND(AA25&gt;0,AA23&gt;Z14),AA23-Z14,0)</f>
        <v>0</v>
      </c>
    </row>
    <row r="30" spans="1:28">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c r="A32" t="s">
        <v>13</v>
      </c>
      <c r="B32" s="17"/>
      <c r="C32" s="18"/>
      <c r="D32" s="17"/>
      <c r="E32" s="18"/>
      <c r="F32" s="17"/>
      <c r="G32" s="18"/>
      <c r="H32" s="17"/>
      <c r="I32" s="18"/>
      <c r="J32" s="17">
        <f>IF(E26&lt;0,((D5+E26+G29+I29)*D6)-(D14+E26+G29+I29),0)</f>
        <v>19000</v>
      </c>
      <c r="K32" s="18"/>
      <c r="L32" s="17">
        <f t="shared" ref="L32" si="93">IF(G26&lt;0,((F5+G26+I29+K29)*F6)-(F14+G26+I29+K29),0)</f>
        <v>0</v>
      </c>
      <c r="M32" s="18"/>
      <c r="N32" s="17">
        <f t="shared" ref="N32" si="94">IF(I26&lt;0,((H5+I26+K29+M29)*H6)-(H14+I26+K29+M29),0)</f>
        <v>0</v>
      </c>
      <c r="O32" s="18"/>
      <c r="P32" s="17">
        <f>IF(K26&lt;0,((J5+K26+M29+O29)*J6)-(J14+K26+M29+O29),0)</f>
        <v>0</v>
      </c>
      <c r="Q32" s="18"/>
      <c r="R32" s="17">
        <f t="shared" ref="R32" si="95">IF(M26&lt;0,((L5+M26+O29+Q29)*L6)-(L14+M26+O29+Q29),0)</f>
        <v>0</v>
      </c>
      <c r="S32" s="18"/>
      <c r="T32" s="17">
        <f t="shared" ref="T32" si="96">IF(O26&lt;0,((N5+O26+Q29+S29)*N6)-(N14+O26+Q29+S29),0)</f>
        <v>0</v>
      </c>
      <c r="U32" s="18"/>
      <c r="V32" s="17">
        <f t="shared" ref="V32" si="97">IF(Q26&lt;0,((P5+Q26+S29+U29)*P6)-(P14+Q26+S29+U29),0)</f>
        <v>0</v>
      </c>
      <c r="W32" s="18"/>
      <c r="X32" s="17">
        <f t="shared" ref="X32" si="98">IF(S26&lt;0,((R5+S26+U29+W29)*R6)-(R14+S26+U29+W29),0)</f>
        <v>0</v>
      </c>
      <c r="Y32" s="18"/>
      <c r="Z32" s="17">
        <f t="shared" ref="Z32" si="99">IF(U26&lt;0,((T5+U26+W29+Y29)*T6)-(T14+U26+W29+Y29),0)</f>
        <v>0</v>
      </c>
      <c r="AA32" s="18"/>
    </row>
    <row r="33" spans="1:28">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9500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c r="A36" s="12" t="s">
        <v>37</v>
      </c>
      <c r="B36" s="17"/>
      <c r="C36" s="18"/>
      <c r="D36" s="17"/>
      <c r="E36" s="18"/>
      <c r="F36" s="17"/>
      <c r="G36" s="18"/>
      <c r="H36" s="17"/>
      <c r="I36" s="18"/>
      <c r="J36" s="17">
        <f>IF(J32&gt;0,(-E26-J32-G29-I29),0)</f>
        <v>1000</v>
      </c>
      <c r="K36" s="18"/>
      <c r="L36" s="17">
        <f t="shared" ref="L36" si="100">IF(L32&gt;0,(-G26-L32-I29-K29),0)</f>
        <v>0</v>
      </c>
      <c r="M36" s="18"/>
      <c r="N36" s="17">
        <f t="shared" ref="N36" si="101">IF(N32&gt;0,(-I26-N32-K29-M29),0)</f>
        <v>0</v>
      </c>
      <c r="O36" s="18"/>
      <c r="P36" s="17">
        <f t="shared" ref="P36" si="102">IF(P32&gt;0,(-K26-P32-M29-O29),0)</f>
        <v>0</v>
      </c>
      <c r="Q36" s="18"/>
      <c r="R36" s="17">
        <f t="shared" ref="R36" si="103">IF(R32&gt;0,(-M26-R32-O29-Q29),0)</f>
        <v>0</v>
      </c>
      <c r="S36" s="18"/>
      <c r="T36" s="17">
        <f t="shared" ref="T36" si="104">IF(T32&gt;0,(-O26-T32-Q29-S29),0)</f>
        <v>0</v>
      </c>
      <c r="U36" s="18"/>
      <c r="V36" s="17">
        <f t="shared" ref="V36" si="105">IF(V32&gt;0,(-Q26-V32-S29-U29),0)</f>
        <v>0</v>
      </c>
      <c r="W36" s="18"/>
      <c r="X36" s="17">
        <f t="shared" ref="X36" si="106">IF(X32&gt;0,(-S26-X32-U29-W29),0)</f>
        <v>0</v>
      </c>
      <c r="Y36" s="18"/>
      <c r="Z36" s="17">
        <f t="shared" ref="Z36" si="107">IF(Z32&gt;0,(-U26-Z32-W29-Y29),0)</f>
        <v>0</v>
      </c>
      <c r="AA36" s="18"/>
    </row>
    <row r="37" spans="1:28">
      <c r="A37" s="12" t="s">
        <v>38</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500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c r="A38" t="s">
        <v>36</v>
      </c>
      <c r="B38" s="17"/>
      <c r="C38" s="18"/>
      <c r="D38" s="17">
        <f>(D5*D6)-D36+D37</f>
        <v>200000</v>
      </c>
      <c r="E38" s="18"/>
      <c r="F38" s="17">
        <f t="shared" ref="F38" si="108">(F5*F6)-F36+F37</f>
        <v>225000</v>
      </c>
      <c r="G38" s="18"/>
      <c r="H38" s="17">
        <f t="shared" ref="H38" si="109">(H5*H6)-H36+H37</f>
        <v>200000</v>
      </c>
      <c r="I38" s="18"/>
      <c r="J38" s="17">
        <f t="shared" ref="J38" si="110">(J5*J6)-J36+J37</f>
        <v>204000</v>
      </c>
      <c r="K38" s="18"/>
      <c r="L38" s="17">
        <f t="shared" ref="L38" si="111">(L5*L6)-L36+L37</f>
        <v>197500</v>
      </c>
      <c r="M38" s="18"/>
      <c r="N38" s="17">
        <f t="shared" ref="N38" si="112">(N5*N6)-N36+N37</f>
        <v>202500</v>
      </c>
      <c r="O38" s="18"/>
      <c r="P38" s="17">
        <f t="shared" ref="P38" si="113">(P5*P6)-P36+P37</f>
        <v>200500</v>
      </c>
      <c r="Q38" s="18"/>
      <c r="R38" s="17">
        <f t="shared" ref="R38" si="114">(R5*R6)-R36+R37</f>
        <v>225000</v>
      </c>
      <c r="S38" s="18"/>
      <c r="T38" s="17">
        <f t="shared" ref="T38" si="115">(T5*T6)-T36+T37</f>
        <v>212500</v>
      </c>
      <c r="U38" s="18"/>
      <c r="V38" s="17">
        <f t="shared" ref="V38" si="116">(V5*V6)-V36+V37</f>
        <v>205000</v>
      </c>
      <c r="W38" s="18"/>
      <c r="X38" s="17">
        <f t="shared" ref="X38" si="117">(X5*X6)-X36+X37</f>
        <v>197500</v>
      </c>
      <c r="Y38" s="18"/>
      <c r="Z38" s="17">
        <f t="shared" ref="Z38" si="118">(Z5*Z6)-Z36+Z37</f>
        <v>202500</v>
      </c>
      <c r="AA38" s="18"/>
      <c r="AB38" s="4">
        <f>SUM(B38:AA38)</f>
        <v>2472000</v>
      </c>
    </row>
    <row r="39" spans="1:28" ht="15.75" thickBot="1">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c r="A41" s="33" t="s">
        <v>57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c r="A42" s="11" t="s">
        <v>59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c r="A43" s="11" t="s">
        <v>62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c r="A44" s="11" t="s">
        <v>69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37.5" customHeight="1">
      <c r="A46" s="63" t="s">
        <v>55</v>
      </c>
      <c r="B46" s="63"/>
      <c r="C46" s="63"/>
      <c r="D46" s="63"/>
      <c r="E46" s="63"/>
      <c r="F46" s="63"/>
      <c r="G46" s="63"/>
      <c r="H46" s="63"/>
      <c r="I46" s="5"/>
      <c r="J46" s="5"/>
      <c r="K46" s="5"/>
      <c r="L46" s="5"/>
      <c r="M46" s="5"/>
      <c r="N46" s="5"/>
      <c r="O46" s="5"/>
      <c r="P46" s="5"/>
      <c r="Q46" s="5"/>
      <c r="R46" s="5"/>
      <c r="S46" s="5"/>
      <c r="T46" s="5"/>
      <c r="U46" s="5"/>
      <c r="V46" s="5"/>
      <c r="W46" s="5"/>
      <c r="X46" s="5"/>
      <c r="Y46" s="5"/>
      <c r="Z46" s="5"/>
      <c r="AA46" s="5"/>
      <c r="AB46" s="2"/>
    </row>
    <row r="47" spans="1:28">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c r="D59" s="4"/>
    </row>
    <row r="60" spans="1:43">
      <c r="D60" s="4"/>
    </row>
    <row r="61" spans="1:43">
      <c r="D61" s="4"/>
    </row>
    <row r="62" spans="1:43">
      <c r="D62" s="4"/>
    </row>
    <row r="63" spans="1:43">
      <c r="D63" s="4"/>
    </row>
    <row r="64" spans="1:43">
      <c r="D64" s="4"/>
    </row>
    <row r="65" spans="4:4">
      <c r="D65" s="4"/>
    </row>
  </sheetData>
  <sheetProtection password="CB3D" sheet="1" objects="1" scenarios="1"/>
  <mergeCells count="78">
    <mergeCell ref="A46:H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 ref="T5:U5"/>
    <mergeCell ref="V5:W5"/>
    <mergeCell ref="X5:Y5"/>
    <mergeCell ref="Z5:AA5"/>
    <mergeCell ref="V7:W7"/>
    <mergeCell ref="X7:Y7"/>
    <mergeCell ref="Z7:AA7"/>
    <mergeCell ref="F6:G6"/>
    <mergeCell ref="H6:I6"/>
    <mergeCell ref="J6:K6"/>
    <mergeCell ref="L6:M6"/>
    <mergeCell ref="Z6:AA6"/>
    <mergeCell ref="V6:W6"/>
    <mergeCell ref="X6:Y6"/>
    <mergeCell ref="L5:M5"/>
    <mergeCell ref="N5:O5"/>
    <mergeCell ref="P5:Q5"/>
    <mergeCell ref="R5:S5"/>
    <mergeCell ref="R4:S4"/>
    <mergeCell ref="B5:C5"/>
    <mergeCell ref="D5:E5"/>
    <mergeCell ref="F5:G5"/>
    <mergeCell ref="H5:I5"/>
    <mergeCell ref="J5:K5"/>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L2:M2"/>
    <mergeCell ref="B2:C2"/>
    <mergeCell ref="D2:E2"/>
    <mergeCell ref="F2:G2"/>
    <mergeCell ref="H2:I2"/>
    <mergeCell ref="J2:K2"/>
  </mergeCells>
  <pageMargins left="0.7" right="0.7" top="0.75" bottom="0.75" header="0.3" footer="0.3"/>
  <pageSetup paperSize="8" scale="68"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AQ65"/>
  <sheetViews>
    <sheetView zoomScale="85" zoomScaleNormal="85" workbookViewId="0">
      <selection activeCell="N19" sqref="N19"/>
    </sheetView>
  </sheetViews>
  <sheetFormatPr defaultRowHeight="15" outlineLevelRow="2"/>
  <cols>
    <col min="1" max="1" width="37.5703125" customWidth="1"/>
    <col min="5" max="5" width="10.5703125" bestFit="1" customWidth="1"/>
    <col min="28" max="28" width="9.85546875" bestFit="1" customWidth="1"/>
  </cols>
  <sheetData>
    <row r="1" spans="1:27">
      <c r="A1" s="1" t="s">
        <v>79</v>
      </c>
    </row>
    <row r="2" spans="1:27">
      <c r="B2" s="56" t="s">
        <v>0</v>
      </c>
      <c r="C2" s="57"/>
      <c r="D2" s="56" t="s">
        <v>1</v>
      </c>
      <c r="E2" s="57"/>
      <c r="F2" s="56" t="s">
        <v>2</v>
      </c>
      <c r="G2" s="57"/>
      <c r="H2" s="56" t="s">
        <v>3</v>
      </c>
      <c r="I2" s="57"/>
      <c r="J2" s="56" t="s">
        <v>4</v>
      </c>
      <c r="K2" s="57"/>
      <c r="L2" s="56" t="s">
        <v>5</v>
      </c>
      <c r="M2" s="57"/>
      <c r="N2" s="56" t="s">
        <v>6</v>
      </c>
      <c r="O2" s="57"/>
      <c r="P2" s="56" t="s">
        <v>15</v>
      </c>
      <c r="Q2" s="57"/>
      <c r="R2" s="56" t="s">
        <v>16</v>
      </c>
      <c r="S2" s="57"/>
      <c r="T2" s="56" t="s">
        <v>17</v>
      </c>
      <c r="U2" s="57"/>
      <c r="V2" s="56" t="s">
        <v>18</v>
      </c>
      <c r="W2" s="57"/>
      <c r="X2" s="56" t="s">
        <v>19</v>
      </c>
      <c r="Y2" s="57"/>
      <c r="Z2" s="56" t="s">
        <v>20</v>
      </c>
      <c r="AA2" s="57"/>
    </row>
    <row r="3" spans="1:27">
      <c r="A3" t="s">
        <v>9</v>
      </c>
      <c r="B3" s="48"/>
      <c r="C3" s="49"/>
      <c r="D3" s="50">
        <v>4000000</v>
      </c>
      <c r="E3" s="51"/>
      <c r="F3" s="50">
        <v>4500000</v>
      </c>
      <c r="G3" s="51"/>
      <c r="H3" s="50">
        <v>4250000</v>
      </c>
      <c r="I3" s="51"/>
      <c r="J3" s="50">
        <v>4100000</v>
      </c>
      <c r="K3" s="51"/>
      <c r="L3" s="50">
        <v>3950000</v>
      </c>
      <c r="M3" s="51"/>
      <c r="N3" s="50">
        <v>4050000</v>
      </c>
      <c r="O3" s="51"/>
      <c r="P3" s="50">
        <v>4000000</v>
      </c>
      <c r="Q3" s="51"/>
      <c r="R3" s="50">
        <v>4500000</v>
      </c>
      <c r="S3" s="51"/>
      <c r="T3" s="50">
        <v>4250000</v>
      </c>
      <c r="U3" s="51"/>
      <c r="V3" s="50">
        <v>4100000</v>
      </c>
      <c r="W3" s="51"/>
      <c r="X3" s="50">
        <v>3950000</v>
      </c>
      <c r="Y3" s="51"/>
      <c r="Z3" s="50">
        <v>4050000</v>
      </c>
      <c r="AA3" s="51"/>
    </row>
    <row r="4" spans="1:27">
      <c r="A4" t="s">
        <v>47</v>
      </c>
      <c r="B4" s="48"/>
      <c r="C4" s="49"/>
      <c r="D4" s="50">
        <v>0</v>
      </c>
      <c r="E4" s="51"/>
      <c r="F4" s="50">
        <v>0</v>
      </c>
      <c r="G4" s="51"/>
      <c r="H4" s="60">
        <v>250000</v>
      </c>
      <c r="I4" s="61"/>
      <c r="J4" s="50">
        <v>0</v>
      </c>
      <c r="K4" s="51"/>
      <c r="L4" s="60">
        <v>-250000</v>
      </c>
      <c r="M4" s="61"/>
      <c r="N4" s="50">
        <v>0</v>
      </c>
      <c r="O4" s="51"/>
      <c r="P4" s="50">
        <v>0</v>
      </c>
      <c r="Q4" s="51"/>
      <c r="R4" s="50">
        <v>0</v>
      </c>
      <c r="S4" s="51"/>
      <c r="T4" s="50">
        <v>0</v>
      </c>
      <c r="U4" s="51"/>
      <c r="V4" s="50">
        <v>0</v>
      </c>
      <c r="W4" s="51"/>
      <c r="X4" s="50">
        <v>0</v>
      </c>
      <c r="Y4" s="51"/>
      <c r="Z4" s="50">
        <v>0</v>
      </c>
      <c r="AA4" s="51"/>
    </row>
    <row r="5" spans="1:27">
      <c r="A5" t="s">
        <v>48</v>
      </c>
      <c r="B5" s="48"/>
      <c r="C5" s="49"/>
      <c r="D5" s="48">
        <f>D3-D4</f>
        <v>4000000</v>
      </c>
      <c r="E5" s="49"/>
      <c r="F5" s="48">
        <f>F3-F4</f>
        <v>4500000</v>
      </c>
      <c r="G5" s="49"/>
      <c r="H5" s="48">
        <f>H3-H4</f>
        <v>4000000</v>
      </c>
      <c r="I5" s="49"/>
      <c r="J5" s="48">
        <f>J3-J4</f>
        <v>4100000</v>
      </c>
      <c r="K5" s="49"/>
      <c r="L5" s="48">
        <f>L3-L4</f>
        <v>4200000</v>
      </c>
      <c r="M5" s="49"/>
      <c r="N5" s="48">
        <f>N3-N4</f>
        <v>4050000</v>
      </c>
      <c r="O5" s="49"/>
      <c r="P5" s="48">
        <f>P3-P4</f>
        <v>4000000</v>
      </c>
      <c r="Q5" s="49"/>
      <c r="R5" s="48">
        <f>R3-R4</f>
        <v>4500000</v>
      </c>
      <c r="S5" s="49"/>
      <c r="T5" s="48">
        <f>T3-T4</f>
        <v>4250000</v>
      </c>
      <c r="U5" s="49"/>
      <c r="V5" s="48">
        <f>V3-V4</f>
        <v>4100000</v>
      </c>
      <c r="W5" s="49"/>
      <c r="X5" s="48">
        <f>X3-X4</f>
        <v>3950000</v>
      </c>
      <c r="Y5" s="49"/>
      <c r="Z5" s="48">
        <f>Z3-Z4</f>
        <v>4050000</v>
      </c>
      <c r="AA5" s="49"/>
    </row>
    <row r="6" spans="1:27">
      <c r="A6" t="s">
        <v>10</v>
      </c>
      <c r="B6" s="52">
        <v>0.05</v>
      </c>
      <c r="C6" s="53"/>
      <c r="D6" s="54">
        <v>0.05</v>
      </c>
      <c r="E6" s="55"/>
      <c r="F6" s="54">
        <v>0.05</v>
      </c>
      <c r="G6" s="55"/>
      <c r="H6" s="54">
        <v>0.05</v>
      </c>
      <c r="I6" s="55"/>
      <c r="J6" s="54">
        <v>0.05</v>
      </c>
      <c r="K6" s="55"/>
      <c r="L6" s="54">
        <v>0.05</v>
      </c>
      <c r="M6" s="55"/>
      <c r="N6" s="54">
        <v>0.05</v>
      </c>
      <c r="O6" s="55"/>
      <c r="P6" s="54">
        <v>0.05</v>
      </c>
      <c r="Q6" s="55"/>
      <c r="R6" s="54">
        <v>0.05</v>
      </c>
      <c r="S6" s="55"/>
      <c r="T6" s="54">
        <v>0.05</v>
      </c>
      <c r="U6" s="55"/>
      <c r="V6" s="54">
        <v>0.05</v>
      </c>
      <c r="W6" s="55"/>
      <c r="X6" s="54">
        <v>0.05</v>
      </c>
      <c r="Y6" s="55"/>
      <c r="Z6" s="54">
        <v>0.05</v>
      </c>
      <c r="AA6" s="55"/>
    </row>
    <row r="7" spans="1:27">
      <c r="A7" t="s">
        <v>76</v>
      </c>
      <c r="B7" s="43"/>
      <c r="C7" s="44"/>
      <c r="D7" s="54" t="s">
        <v>77</v>
      </c>
      <c r="E7" s="55"/>
      <c r="F7" s="54" t="s">
        <v>77</v>
      </c>
      <c r="G7" s="55"/>
      <c r="H7" s="54" t="s">
        <v>77</v>
      </c>
      <c r="I7" s="55"/>
      <c r="J7" s="54" t="s">
        <v>77</v>
      </c>
      <c r="K7" s="55"/>
      <c r="L7" s="54" t="s">
        <v>77</v>
      </c>
      <c r="M7" s="55"/>
      <c r="N7" s="64" t="s">
        <v>78</v>
      </c>
      <c r="O7" s="65"/>
      <c r="P7" s="54" t="s">
        <v>77</v>
      </c>
      <c r="Q7" s="55"/>
      <c r="R7" s="54" t="s">
        <v>77</v>
      </c>
      <c r="S7" s="55"/>
      <c r="T7" s="54" t="s">
        <v>77</v>
      </c>
      <c r="U7" s="55"/>
      <c r="V7" s="54" t="s">
        <v>77</v>
      </c>
      <c r="W7" s="55"/>
      <c r="X7" s="54" t="s">
        <v>77</v>
      </c>
      <c r="Y7" s="55"/>
      <c r="Z7" s="54" t="s">
        <v>77</v>
      </c>
      <c r="AA7" s="55"/>
    </row>
    <row r="8" spans="1:27">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c r="A9" s="8" t="s">
        <v>56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c r="A10" s="2" t="s">
        <v>58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c r="A11" s="2" t="s">
        <v>83</v>
      </c>
      <c r="B11" s="17"/>
      <c r="C11" s="18"/>
      <c r="D11" s="17">
        <f>D10-D14</f>
        <v>120000</v>
      </c>
      <c r="E11" s="18"/>
      <c r="F11" s="17">
        <f>F10-F14</f>
        <v>75000</v>
      </c>
      <c r="G11" s="18"/>
      <c r="H11" s="17">
        <f>H10-H14</f>
        <v>37500</v>
      </c>
      <c r="I11" s="18"/>
      <c r="J11" s="17">
        <f>J10-J14</f>
        <v>109500</v>
      </c>
      <c r="K11" s="18"/>
      <c r="L11" s="17">
        <f>L10-L14</f>
        <v>77500</v>
      </c>
      <c r="M11" s="18"/>
      <c r="N11" s="17">
        <f>N10-N14</f>
        <v>0</v>
      </c>
      <c r="O11" s="18"/>
      <c r="P11" s="17">
        <f>P10-P14</f>
        <v>230000</v>
      </c>
      <c r="Q11" s="18"/>
      <c r="R11" s="17">
        <f>R10-R14</f>
        <v>55000</v>
      </c>
      <c r="S11" s="18"/>
      <c r="T11" s="17">
        <f>T10-T14</f>
        <v>67500</v>
      </c>
      <c r="U11" s="18"/>
      <c r="V11" s="17">
        <f>V10-V14</f>
        <v>75000</v>
      </c>
      <c r="W11" s="18"/>
      <c r="X11" s="17">
        <f>X10-X14</f>
        <v>82500</v>
      </c>
      <c r="Y11" s="18"/>
      <c r="Z11" s="17">
        <f>Z10-Z14</f>
        <v>77500</v>
      </c>
      <c r="AA11" s="18"/>
    </row>
    <row r="12" spans="1:27">
      <c r="A12" s="11" t="s">
        <v>39</v>
      </c>
      <c r="B12" s="17"/>
      <c r="C12" s="18"/>
      <c r="D12" s="17">
        <f>IF(B4&lt;0,((D3-B4)*D6+D32-D33),D3*D6+D32-D33)</f>
        <v>200000</v>
      </c>
      <c r="E12" s="18"/>
      <c r="F12" s="17">
        <f>IF(D4&lt;0,((F3-D4)*F6+F32-F33),F3*F6+F32-F33)</f>
        <v>225000</v>
      </c>
      <c r="G12" s="18"/>
      <c r="H12" s="17">
        <f>IF(F4&lt;0,((H3-F4)*H6+H32-H33),H3*H6+H32-H33)</f>
        <v>212500</v>
      </c>
      <c r="I12" s="18"/>
      <c r="J12" s="17">
        <f>IF(H4&lt;0,((J3-H4)*J6+J32-J33),J3*J6+J32-J33)</f>
        <v>205000</v>
      </c>
      <c r="K12" s="18"/>
      <c r="L12" s="17">
        <f>IF(J4&lt;0,((L3-J4)*L6+L32-L33),L3*L6+L32-L33)</f>
        <v>197500</v>
      </c>
      <c r="M12" s="18"/>
      <c r="N12" s="17">
        <f>IF(L4&lt;0,((N3-L4)*N6+N32-N33),N3*N6+N32-N33)</f>
        <v>215000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c r="A13" s="2" t="s">
        <v>68</v>
      </c>
      <c r="B13" s="17"/>
      <c r="C13" s="18"/>
      <c r="D13" s="36">
        <f t="shared" ref="D13" si="0">IF(B4&lt;0,-C28,-C28-B19)</f>
        <v>0</v>
      </c>
      <c r="E13" s="37"/>
      <c r="F13" s="36">
        <f t="shared" ref="F13" si="1">IF(D4&lt;0,-E28,-E28-D19)</f>
        <v>0</v>
      </c>
      <c r="G13" s="37"/>
      <c r="H13" s="36">
        <f t="shared" ref="H13" si="2">IF(F4&lt;0,-G28,-G28-F19)</f>
        <v>0</v>
      </c>
      <c r="I13" s="37"/>
      <c r="J13" s="36">
        <f t="shared" ref="J13" si="3">IF(H4&lt;0,-I28,-I28-H19)</f>
        <v>-12500</v>
      </c>
      <c r="K13" s="37"/>
      <c r="L13" s="36">
        <f t="shared" ref="L13" si="4">IF(J4&lt;0,-K28,-K28-J19)</f>
        <v>0</v>
      </c>
      <c r="M13" s="37"/>
      <c r="N13" s="36">
        <f t="shared" ref="N13" si="5">IF(L4&lt;0,-M28,-M28-L19)</f>
        <v>0</v>
      </c>
      <c r="O13" s="37"/>
      <c r="P13" s="36">
        <f>IF(N4&lt;0,-O28,-O28-N19)</f>
        <v>-115000</v>
      </c>
      <c r="Q13" s="37"/>
      <c r="R13" s="36">
        <f t="shared" ref="R13" si="6">IF(P4&lt;0,-Q28,-Q28-P19)</f>
        <v>0</v>
      </c>
      <c r="S13" s="37"/>
      <c r="T13" s="36">
        <f t="shared" ref="T13" si="7">IF(R4&lt;0,-S28,-S28-R19)</f>
        <v>0</v>
      </c>
      <c r="U13" s="37"/>
      <c r="V13" s="36">
        <f t="shared" ref="V13" si="8">IF(T4&lt;0,-U28,-U28-T19)</f>
        <v>0</v>
      </c>
      <c r="W13" s="37"/>
      <c r="X13" s="36">
        <f t="shared" ref="X13" si="9">IF(V4&lt;0,-W28,-W28-V19)</f>
        <v>0</v>
      </c>
      <c r="Y13" s="37"/>
      <c r="Z13" s="36">
        <f t="shared" ref="Z13" si="10">IF(X4&lt;0,-Y28,-Y28-X19)</f>
        <v>0</v>
      </c>
      <c r="AA13" s="37"/>
    </row>
    <row r="14" spans="1:27" ht="15.75" thickBot="1">
      <c r="A14" s="6" t="s">
        <v>60</v>
      </c>
      <c r="B14" s="19"/>
      <c r="C14" s="20"/>
      <c r="D14" s="19">
        <f>IF(D7="Yes",D12+D13,D10)</f>
        <v>200000</v>
      </c>
      <c r="E14" s="20"/>
      <c r="F14" s="19">
        <f t="shared" ref="F14" si="11">IF(F7="Yes",F12+F13,F10)</f>
        <v>225000</v>
      </c>
      <c r="G14" s="20"/>
      <c r="H14" s="19">
        <f t="shared" ref="H14" si="12">IF(H7="Yes",H12+H13,H10)</f>
        <v>212500</v>
      </c>
      <c r="I14" s="20"/>
      <c r="J14" s="19">
        <f t="shared" ref="J14" si="13">IF(J7="Yes",J12+J13,J10)</f>
        <v>192500</v>
      </c>
      <c r="K14" s="20"/>
      <c r="L14" s="19">
        <f t="shared" ref="L14" si="14">IF(L7="Yes",L12+L13,L10)</f>
        <v>197500</v>
      </c>
      <c r="M14" s="20"/>
      <c r="N14" s="19">
        <f t="shared" ref="N14" si="15">IF(N7="Yes",N12+N13,N10)</f>
        <v>330000</v>
      </c>
      <c r="O14" s="20"/>
      <c r="P14" s="19">
        <f t="shared" ref="P14" si="16">IF(P7="Yes",P12+P13,P10)</f>
        <v>85000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c r="A16" s="11" t="s">
        <v>72</v>
      </c>
      <c r="B16" s="36">
        <v>0</v>
      </c>
      <c r="C16" s="37"/>
      <c r="D16" s="36">
        <f>+D14+B19+C28</f>
        <v>200000</v>
      </c>
      <c r="E16" s="37"/>
      <c r="F16" s="36">
        <f t="shared" ref="F16" si="22">+F14+D19</f>
        <v>225000</v>
      </c>
      <c r="G16" s="37"/>
      <c r="H16" s="36">
        <f>+H14+F19+G28</f>
        <v>212500</v>
      </c>
      <c r="I16" s="37"/>
      <c r="J16" s="36">
        <f>+J14+H19+I28</f>
        <v>205000</v>
      </c>
      <c r="K16" s="37"/>
      <c r="L16" s="36">
        <f t="shared" ref="L16" si="23">+L14+J19+K28</f>
        <v>197500</v>
      </c>
      <c r="M16" s="37"/>
      <c r="N16" s="36">
        <f t="shared" ref="N16" si="24">+N14+L19+M28</f>
        <v>330000</v>
      </c>
      <c r="O16" s="37"/>
      <c r="P16" s="36">
        <f>+P14+N19+O28</f>
        <v>200000</v>
      </c>
      <c r="Q16" s="37"/>
      <c r="R16" s="36">
        <f t="shared" ref="R16" si="25">+R14+P19+Q28</f>
        <v>225000</v>
      </c>
      <c r="S16" s="37"/>
      <c r="T16" s="36">
        <f t="shared" ref="T16" si="26">+T14+R19+S28</f>
        <v>212500</v>
      </c>
      <c r="U16" s="37"/>
      <c r="V16" s="36">
        <f t="shared" ref="V16" si="27">+V14+T19+U28</f>
        <v>205000</v>
      </c>
      <c r="W16" s="37"/>
      <c r="X16" s="36">
        <f t="shared" ref="X16" si="28">+X14+V19+W28</f>
        <v>197500</v>
      </c>
      <c r="Y16" s="37"/>
      <c r="Z16" s="36">
        <f t="shared" ref="Z16" si="29">+Z14+X19+Y28</f>
        <v>202500</v>
      </c>
      <c r="AA16" s="37"/>
    </row>
    <row r="17" spans="1:28" outlineLevel="2">
      <c r="A17" s="11" t="s">
        <v>73</v>
      </c>
      <c r="B17" s="36">
        <v>0</v>
      </c>
      <c r="C17" s="37"/>
      <c r="D17" s="36">
        <f>+D33-D32</f>
        <v>0</v>
      </c>
      <c r="E17" s="37"/>
      <c r="F17" s="36">
        <f t="shared" ref="F17" si="30">+F33-F32</f>
        <v>0</v>
      </c>
      <c r="G17" s="37"/>
      <c r="H17" s="36">
        <f>+H33-H32</f>
        <v>0</v>
      </c>
      <c r="I17" s="37"/>
      <c r="J17" s="36">
        <f t="shared" ref="J17" si="31">+J33-J32</f>
        <v>0</v>
      </c>
      <c r="K17" s="37"/>
      <c r="L17" s="36">
        <f t="shared" ref="L17" si="32">+L33-L32</f>
        <v>0</v>
      </c>
      <c r="M17" s="37"/>
      <c r="N17" s="36">
        <f t="shared" ref="N17" si="33">+N33-N32</f>
        <v>0</v>
      </c>
      <c r="O17" s="37"/>
      <c r="P17" s="36">
        <f t="shared" ref="P17" si="34">+P33-P32</f>
        <v>0</v>
      </c>
      <c r="Q17" s="37"/>
      <c r="R17" s="36">
        <f t="shared" ref="R17" si="35">+R33-R32</f>
        <v>0</v>
      </c>
      <c r="S17" s="37"/>
      <c r="T17" s="36">
        <f t="shared" ref="T17" si="36">+T33-T32</f>
        <v>0</v>
      </c>
      <c r="U17" s="37"/>
      <c r="V17" s="36">
        <f t="shared" ref="V17" si="37">+V33-V32</f>
        <v>0</v>
      </c>
      <c r="W17" s="37"/>
      <c r="X17" s="36">
        <f t="shared" ref="X17" si="38">+X33-X32</f>
        <v>0</v>
      </c>
      <c r="Y17" s="37"/>
      <c r="Z17" s="36">
        <f t="shared" ref="Z17" si="39">+Z33-Z32</f>
        <v>0</v>
      </c>
      <c r="AA17" s="37"/>
    </row>
    <row r="18" spans="1:28" outlineLevel="2">
      <c r="A18" s="11" t="s">
        <v>74</v>
      </c>
      <c r="B18" s="36">
        <v>0</v>
      </c>
      <c r="C18" s="37"/>
      <c r="D18" s="36">
        <f>IF(D4&lt;0,D3*D6,+D5*D6)+IF(B4&lt;0,-B4*D6,0)</f>
        <v>200000</v>
      </c>
      <c r="E18" s="37"/>
      <c r="F18" s="36">
        <f t="shared" ref="F18" si="40">IF(F4&lt;0,F3*F6,+F5*F6)+IF(D4&lt;0,-D4*F6,0)</f>
        <v>225000</v>
      </c>
      <c r="G18" s="37"/>
      <c r="H18" s="36">
        <f>IF(H4&lt;0,H3*H6,+H5*H6)+IF(F4&lt;0,-F4*H6,0)</f>
        <v>200000</v>
      </c>
      <c r="I18" s="37"/>
      <c r="J18" s="36">
        <f t="shared" ref="J18" si="41">IF(J4&lt;0,J3*J6,+J5*J6)+IF(H4&lt;0,-H4*J6,0)</f>
        <v>205000</v>
      </c>
      <c r="K18" s="37"/>
      <c r="L18" s="36">
        <f t="shared" ref="L18" si="42">IF(L4&lt;0,L3*L6,+L5*L6)+IF(J4&lt;0,-J4*L6,0)</f>
        <v>197500</v>
      </c>
      <c r="M18" s="37"/>
      <c r="N18" s="36">
        <f t="shared" ref="N18" si="43">IF(N4&lt;0,N3*N6,+N5*N6)+IF(L4&lt;0,-L4*N6,0)</f>
        <v>215000</v>
      </c>
      <c r="O18" s="37"/>
      <c r="P18" s="36">
        <f t="shared" ref="P18" si="44">IF(P4&lt;0,P3*P6,+P5*P6)+IF(N4&lt;0,-N4*P6,0)</f>
        <v>200000</v>
      </c>
      <c r="Q18" s="37"/>
      <c r="R18" s="36">
        <f t="shared" ref="R18" si="45">IF(R4&lt;0,R3*R6,+R5*R6)+IF(P4&lt;0,-P4*R6,0)</f>
        <v>225000</v>
      </c>
      <c r="S18" s="37"/>
      <c r="T18" s="36">
        <f t="shared" ref="T18" si="46">IF(T4&lt;0,T3*T6,+T5*T6)+IF(R4&lt;0,-R4*T6,0)</f>
        <v>212500</v>
      </c>
      <c r="U18" s="37"/>
      <c r="V18" s="36">
        <f t="shared" ref="V18" si="47">IF(V4&lt;0,V3*V6,+V5*V6)+IF(T4&lt;0,-T4*V6,0)</f>
        <v>205000</v>
      </c>
      <c r="W18" s="37"/>
      <c r="X18" s="36">
        <f t="shared" ref="X18" si="48">IF(X4&lt;0,X3*X6,+X5*X6)+IF(V4&lt;0,-V4*X6,0)</f>
        <v>197500</v>
      </c>
      <c r="Y18" s="37"/>
      <c r="Z18" s="36">
        <f t="shared" ref="Z18" si="49">IF(Z4&lt;0,Z3*Z6,+Z5*Z6)+IF(X4&lt;0,-X4*Z6,0)</f>
        <v>202500</v>
      </c>
      <c r="AA18" s="37"/>
    </row>
    <row r="19" spans="1:28">
      <c r="A19" s="11" t="s">
        <v>75</v>
      </c>
      <c r="B19" s="36">
        <v>0</v>
      </c>
      <c r="C19" s="37"/>
      <c r="D19" s="36">
        <f>+D16+D17-D18</f>
        <v>0</v>
      </c>
      <c r="E19" s="37"/>
      <c r="F19" s="36">
        <f t="shared" ref="F19" si="50">+F16+F17-F18</f>
        <v>0</v>
      </c>
      <c r="G19" s="37"/>
      <c r="H19" s="36">
        <f>+H16+H17-H18</f>
        <v>12500</v>
      </c>
      <c r="I19" s="37"/>
      <c r="J19" s="36">
        <f t="shared" ref="J19" si="51">+J16+J17-J18</f>
        <v>0</v>
      </c>
      <c r="K19" s="37"/>
      <c r="L19" s="36">
        <f t="shared" ref="L19" si="52">+L16+L17-L18</f>
        <v>0</v>
      </c>
      <c r="M19" s="37"/>
      <c r="N19" s="36">
        <f t="shared" ref="N19" si="53">+N16+N17-N18</f>
        <v>115000</v>
      </c>
      <c r="O19" s="37"/>
      <c r="P19" s="36">
        <f t="shared" ref="P19" si="54">+P16+P17-P18</f>
        <v>0</v>
      </c>
      <c r="Q19" s="37"/>
      <c r="R19" s="36">
        <f t="shared" ref="R19" si="55">+R16+R17-R18</f>
        <v>0</v>
      </c>
      <c r="S19" s="37"/>
      <c r="T19" s="36">
        <f t="shared" ref="T19" si="56">+T16+T17-T18</f>
        <v>0</v>
      </c>
      <c r="U19" s="37"/>
      <c r="V19" s="36">
        <f t="shared" ref="V19" si="57">+V16+V17-V18</f>
        <v>0</v>
      </c>
      <c r="W19" s="37"/>
      <c r="X19" s="36">
        <f t="shared" ref="X19" si="58">+X16+X17-X18</f>
        <v>0</v>
      </c>
      <c r="Y19" s="37"/>
      <c r="Z19" s="36">
        <f t="shared" ref="Z19" si="59">+Z16+Z17-Z18</f>
        <v>0</v>
      </c>
      <c r="AA19" s="37"/>
    </row>
    <row r="20" spans="1:28">
      <c r="B20" s="17"/>
      <c r="C20" s="18"/>
      <c r="D20" s="5"/>
      <c r="E20" s="18"/>
      <c r="F20" s="5"/>
      <c r="G20" s="18"/>
      <c r="H20" s="5"/>
      <c r="I20" s="18"/>
      <c r="J20" s="5"/>
      <c r="K20" s="18"/>
      <c r="L20" s="5"/>
      <c r="M20" s="18"/>
      <c r="N20" s="5"/>
      <c r="O20" s="18"/>
      <c r="P20" s="5"/>
      <c r="Q20" s="18"/>
      <c r="R20" s="5"/>
      <c r="S20" s="18"/>
      <c r="T20" s="5"/>
      <c r="U20" s="18"/>
      <c r="V20" s="5"/>
      <c r="W20" s="18"/>
      <c r="X20" s="5"/>
      <c r="Y20" s="18"/>
      <c r="Z20" s="5"/>
      <c r="AA20" s="18"/>
    </row>
    <row r="21" spans="1:28">
      <c r="A21" t="s">
        <v>65</v>
      </c>
      <c r="B21" s="17"/>
      <c r="C21" s="18"/>
      <c r="E21" s="35">
        <f>D11</f>
        <v>120000</v>
      </c>
      <c r="G21" s="35">
        <f>F11</f>
        <v>75000</v>
      </c>
      <c r="I21" s="35">
        <f>H11</f>
        <v>37500</v>
      </c>
      <c r="K21" s="35">
        <f>J11</f>
        <v>109500</v>
      </c>
      <c r="M21" s="35">
        <f>L11</f>
        <v>77500</v>
      </c>
      <c r="O21" s="35">
        <f>N11</f>
        <v>0</v>
      </c>
      <c r="Q21" s="35">
        <f>P11</f>
        <v>230000</v>
      </c>
      <c r="S21" s="35">
        <f>R11</f>
        <v>55000</v>
      </c>
      <c r="U21" s="35">
        <f>T11</f>
        <v>67500</v>
      </c>
      <c r="W21" s="35">
        <f>V11</f>
        <v>75000</v>
      </c>
      <c r="Y21" s="35">
        <f>X11</f>
        <v>82500</v>
      </c>
      <c r="AA21" s="35">
        <f>Z11</f>
        <v>77500</v>
      </c>
    </row>
    <row r="22" spans="1:28">
      <c r="A22" s="10" t="s">
        <v>61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c r="A23" s="31" t="s">
        <v>11</v>
      </c>
      <c r="B23" s="36"/>
      <c r="C23" s="37"/>
      <c r="D23" s="36"/>
      <c r="E23" s="38">
        <f>D14</f>
        <v>200000</v>
      </c>
      <c r="F23" s="36"/>
      <c r="G23" s="38">
        <f>F14</f>
        <v>225000</v>
      </c>
      <c r="H23" s="36"/>
      <c r="I23" s="38">
        <f>H14</f>
        <v>212500</v>
      </c>
      <c r="J23" s="36"/>
      <c r="K23" s="38">
        <f>J14</f>
        <v>192500</v>
      </c>
      <c r="L23" s="36"/>
      <c r="M23" s="38">
        <f>L14</f>
        <v>197500</v>
      </c>
      <c r="N23" s="36"/>
      <c r="O23" s="38">
        <f>N14</f>
        <v>330000</v>
      </c>
      <c r="P23" s="36"/>
      <c r="Q23" s="38">
        <f>P14</f>
        <v>85000</v>
      </c>
      <c r="R23" s="36"/>
      <c r="S23" s="38">
        <f>R14</f>
        <v>225000</v>
      </c>
      <c r="T23" s="36"/>
      <c r="U23" s="38">
        <f>T14</f>
        <v>212500</v>
      </c>
      <c r="V23" s="36"/>
      <c r="W23" s="38">
        <f>V14</f>
        <v>205000</v>
      </c>
      <c r="X23" s="36"/>
      <c r="Y23" s="38">
        <f>X14</f>
        <v>197500</v>
      </c>
      <c r="Z23" s="36"/>
      <c r="AA23" s="38">
        <f>Z14</f>
        <v>202500</v>
      </c>
      <c r="AB23" s="4">
        <f>SUM(B23:AA23)</f>
        <v>2485000</v>
      </c>
    </row>
    <row r="24" spans="1:28" outlineLevel="1">
      <c r="A24" s="31" t="s">
        <v>66</v>
      </c>
      <c r="B24" s="36"/>
      <c r="C24" s="37"/>
      <c r="D24" s="36"/>
      <c r="E24" s="37">
        <f>+E23+E21</f>
        <v>320000</v>
      </c>
      <c r="F24" s="17"/>
      <c r="G24" s="37">
        <f>+G23+G21</f>
        <v>300000</v>
      </c>
      <c r="H24" s="17"/>
      <c r="I24" s="37">
        <f>+I23+I21</f>
        <v>250000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c r="A25" s="31" t="s">
        <v>67</v>
      </c>
      <c r="B25" s="36"/>
      <c r="C25" s="37"/>
      <c r="D25" s="36"/>
      <c r="E25" s="37">
        <f>+E24-D10</f>
        <v>0</v>
      </c>
      <c r="F25" s="17"/>
      <c r="G25" s="37">
        <f>+G24-F10</f>
        <v>0</v>
      </c>
      <c r="H25" s="17"/>
      <c r="I25" s="37">
        <f>+I24-H10</f>
        <v>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c r="A26" s="39" t="s">
        <v>63</v>
      </c>
      <c r="B26" s="36"/>
      <c r="C26" s="37"/>
      <c r="D26" s="36"/>
      <c r="E26" s="37">
        <f>IF(D14&gt;E23,E23-D14,0)</f>
        <v>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c r="A27" s="31" t="s">
        <v>71</v>
      </c>
      <c r="B27" s="36"/>
      <c r="C27" s="37"/>
      <c r="D27" s="36"/>
      <c r="E27" s="37">
        <f>IF((E23-D14)&gt;0,E23-D14,0)</f>
        <v>0</v>
      </c>
      <c r="F27" s="17"/>
      <c r="G27" s="37">
        <f>IF((G23-F14)&gt;0,G23-F14,0)</f>
        <v>0</v>
      </c>
      <c r="H27" s="17"/>
      <c r="I27" s="37">
        <f>IF((I23-H14)&gt;0,I23-H14,0)</f>
        <v>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c r="A28" s="39" t="s">
        <v>70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c r="A29" s="39" t="s">
        <v>64</v>
      </c>
      <c r="B29" s="36"/>
      <c r="C29" s="37"/>
      <c r="D29" s="36"/>
      <c r="E29" s="37">
        <f>IF(AND(E25&gt;0,E23&gt;D14),E23-D14,0)</f>
        <v>0</v>
      </c>
      <c r="F29" s="17"/>
      <c r="G29" s="37">
        <f>IF(AND(G25&gt;0,G23&gt;F14),G23-F14,0)</f>
        <v>0</v>
      </c>
      <c r="H29" s="17"/>
      <c r="I29" s="37">
        <f>IF(AND(I25&gt;0,I23&gt;H14),I23-H14,0)</f>
        <v>0</v>
      </c>
      <c r="J29" s="17"/>
      <c r="K29" s="37">
        <f>IF(AND(K25&gt;0,K23&gt;J14),K23-J14,0)</f>
        <v>0</v>
      </c>
      <c r="L29" s="17"/>
      <c r="M29" s="37">
        <f>IF(AND(M25&gt;0,M23&gt;L14),M23-L14,0)</f>
        <v>0</v>
      </c>
      <c r="N29" s="17"/>
      <c r="O29" s="37">
        <f>IF(AND(O25&gt;0,O23&gt;N14),O23-N14,0)</f>
        <v>0</v>
      </c>
      <c r="P29" s="17"/>
      <c r="Q29" s="37">
        <f>IF(AND(Q25&gt;0,Q23&gt;P14),Q23-P14,0)</f>
        <v>0</v>
      </c>
      <c r="R29" s="17"/>
      <c r="S29" s="37">
        <f>IF(AND(S25&gt;0,S23&gt;R14),S23-R14,0)</f>
        <v>0</v>
      </c>
      <c r="T29" s="17"/>
      <c r="U29" s="37">
        <f>IF(AND(U25&gt;0,U23&gt;T14),U23-T14,0)</f>
        <v>0</v>
      </c>
      <c r="V29" s="17"/>
      <c r="W29" s="37">
        <f>IF(AND(W25&gt;0,W23&gt;V14),W23-V14,0)</f>
        <v>0</v>
      </c>
      <c r="X29" s="17"/>
      <c r="Y29" s="37">
        <f>IF(AND(Y25&gt;0,Y23&gt;X14),Y23-X14,0)</f>
        <v>0</v>
      </c>
      <c r="Z29" s="17"/>
      <c r="AA29" s="37">
        <f>IF(AND(AA25&gt;0,AA23&gt;Z14),AA23-Z14,0)</f>
        <v>0</v>
      </c>
    </row>
    <row r="30" spans="1:28">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c r="A32" t="s">
        <v>13</v>
      </c>
      <c r="B32" s="17"/>
      <c r="C32" s="18"/>
      <c r="D32" s="17"/>
      <c r="E32" s="18"/>
      <c r="F32" s="17"/>
      <c r="G32" s="18"/>
      <c r="H32" s="17"/>
      <c r="I32" s="18"/>
      <c r="J32" s="17">
        <f>IF(E26&lt;0,((D5+E26+G29+I29)*D6)-(D14+E26+G29+I29),0)</f>
        <v>0</v>
      </c>
      <c r="K32" s="18"/>
      <c r="L32" s="17">
        <f>IF(G26&lt;0,((F5+G26+I29+K29)*F6)-(F14+G26+I29+K29),0)</f>
        <v>0</v>
      </c>
      <c r="M32" s="18"/>
      <c r="N32" s="17">
        <f>IF(I26&lt;0,((H5+I26+K29+M29)*H6)-(H14+I26+K29+M29),0)</f>
        <v>0</v>
      </c>
      <c r="O32" s="18"/>
      <c r="P32" s="17">
        <f>IF(K26&lt;0,((J5+K26+M29+O29)*J6)-(J14+K26+M29+O29),0)</f>
        <v>0</v>
      </c>
      <c r="Q32" s="18"/>
      <c r="R32" s="17">
        <f>IF(M26&lt;0,((L5+M26+O29+Q29)*L6)-(L14+M26+O29+Q29),0)</f>
        <v>0</v>
      </c>
      <c r="S32" s="18"/>
      <c r="T32" s="17">
        <f>IF(O26&lt;0,((N5+O26+Q29+S29)*N6)-(N14+O26+Q29+S29),0)</f>
        <v>0</v>
      </c>
      <c r="U32" s="18"/>
      <c r="V32" s="17">
        <f>IF(Q26&lt;0,((P5+Q26+S29+U29)*P6)-(P14+Q26+S29+U29),0)</f>
        <v>0</v>
      </c>
      <c r="W32" s="18"/>
      <c r="X32" s="17">
        <f>IF(S26&lt;0,((R5+S26+U29+W29)*R6)-(R14+S26+U29+W29),0)</f>
        <v>0</v>
      </c>
      <c r="Y32" s="18"/>
      <c r="Z32" s="17">
        <f>IF(U26&lt;0,((T5+U26+W29+Y29)*T6)-(T14+U26+W29+Y29),0)</f>
        <v>0</v>
      </c>
      <c r="AA32" s="18"/>
    </row>
    <row r="33" spans="1:28">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c r="A36" s="12" t="s">
        <v>37</v>
      </c>
      <c r="B36" s="17"/>
      <c r="C36" s="18"/>
      <c r="D36" s="17"/>
      <c r="E36" s="18"/>
      <c r="F36" s="17"/>
      <c r="G36" s="18"/>
      <c r="H36" s="17"/>
      <c r="I36" s="18"/>
      <c r="J36" s="17">
        <f>IF(J32&gt;0,(-E26-J32-G29-I29),0)</f>
        <v>0</v>
      </c>
      <c r="K36" s="18"/>
      <c r="L36" s="17">
        <f t="shared" ref="L36" si="60">IF(L32&gt;0,(-G26-L32-I29-K29),0)</f>
        <v>0</v>
      </c>
      <c r="M36" s="18"/>
      <c r="N36" s="17">
        <f t="shared" ref="N36" si="61">IF(N32&gt;0,(-I26-N32-K29-M29),0)</f>
        <v>0</v>
      </c>
      <c r="O36" s="18"/>
      <c r="P36" s="17">
        <f t="shared" ref="P36" si="62">IF(P32&gt;0,(-K26-P32-M29-O29),0)</f>
        <v>0</v>
      </c>
      <c r="Q36" s="18"/>
      <c r="R36" s="17">
        <f t="shared" ref="R36" si="63">IF(R32&gt;0,(-M26-R32-O29-Q29),0)</f>
        <v>0</v>
      </c>
      <c r="S36" s="18"/>
      <c r="T36" s="17">
        <f t="shared" ref="T36" si="64">IF(T32&gt;0,(-O26-T32-Q29-S29),0)</f>
        <v>0</v>
      </c>
      <c r="U36" s="18"/>
      <c r="V36" s="17">
        <f t="shared" ref="V36" si="65">IF(V32&gt;0,(-Q26-V32-S29-U29),0)</f>
        <v>0</v>
      </c>
      <c r="W36" s="18"/>
      <c r="X36" s="17">
        <f t="shared" ref="X36" si="66">IF(X32&gt;0,(-S26-X32-U29-W29),0)</f>
        <v>0</v>
      </c>
      <c r="Y36" s="18"/>
      <c r="Z36" s="17">
        <f t="shared" ref="Z36" si="67">IF(Z32&gt;0,(-U26-Z32-W29-Y29),0)</f>
        <v>0</v>
      </c>
      <c r="AA36" s="18"/>
    </row>
    <row r="37" spans="1:28">
      <c r="A37" s="12" t="s">
        <v>38</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c r="A38" t="s">
        <v>36</v>
      </c>
      <c r="B38" s="17"/>
      <c r="C38" s="18"/>
      <c r="D38" s="17">
        <f>(D5*D6)-D36+D37</f>
        <v>200000</v>
      </c>
      <c r="E38" s="18"/>
      <c r="F38" s="17">
        <f>(F5*F6)-F36+F37</f>
        <v>225000</v>
      </c>
      <c r="G38" s="18"/>
      <c r="H38" s="17">
        <f>(H5*H6)-H36+H37</f>
        <v>200000</v>
      </c>
      <c r="I38" s="18"/>
      <c r="J38" s="17">
        <f>(J5*J6)-J36+J37</f>
        <v>205000</v>
      </c>
      <c r="K38" s="18"/>
      <c r="L38" s="17">
        <f>(L5*L6)-L36+L37</f>
        <v>210000</v>
      </c>
      <c r="M38" s="18"/>
      <c r="N38" s="17">
        <f>(N5*N6)-N36+N37</f>
        <v>202500</v>
      </c>
      <c r="O38" s="18"/>
      <c r="P38" s="17">
        <f>(P5*P6)-P36+P37</f>
        <v>200000</v>
      </c>
      <c r="Q38" s="18"/>
      <c r="R38" s="17">
        <f>(R5*R6)-R36+R37</f>
        <v>225000</v>
      </c>
      <c r="S38" s="18"/>
      <c r="T38" s="17">
        <f>(T5*T6)-T36+T37</f>
        <v>212500</v>
      </c>
      <c r="U38" s="18"/>
      <c r="V38" s="17">
        <f>(V5*V6)-V36+V37</f>
        <v>205000</v>
      </c>
      <c r="W38" s="18"/>
      <c r="X38" s="17">
        <f>(X5*X6)-X36+X37</f>
        <v>197500</v>
      </c>
      <c r="Y38" s="18"/>
      <c r="Z38" s="17">
        <f>(Z5*Z6)-Z36+Z37</f>
        <v>202500</v>
      </c>
      <c r="AA38" s="18"/>
      <c r="AB38" s="4">
        <f>SUM(B38:AA38)</f>
        <v>2485000</v>
      </c>
    </row>
    <row r="39" spans="1:28" ht="15.75" thickBot="1">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c r="A41" s="33" t="s">
        <v>57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c r="A42" s="11" t="s">
        <v>59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c r="A43" s="11" t="s">
        <v>62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c r="A44" s="11" t="s">
        <v>69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36.75" customHeight="1">
      <c r="A46" s="62" t="s">
        <v>80</v>
      </c>
      <c r="B46" s="62"/>
      <c r="C46" s="62"/>
      <c r="D46" s="62"/>
      <c r="E46" s="62"/>
      <c r="F46" s="62"/>
      <c r="G46" s="62"/>
      <c r="H46" s="62"/>
      <c r="I46" s="5"/>
      <c r="J46" s="5"/>
      <c r="K46" s="5"/>
      <c r="L46" s="5"/>
      <c r="M46" s="5"/>
      <c r="N46" s="5"/>
      <c r="O46" s="5"/>
      <c r="P46" s="5"/>
      <c r="Q46" s="5"/>
      <c r="R46" s="5"/>
      <c r="S46" s="5"/>
      <c r="T46" s="5"/>
      <c r="U46" s="5"/>
      <c r="V46" s="5"/>
      <c r="W46" s="5"/>
      <c r="X46" s="5"/>
      <c r="Y46" s="5"/>
      <c r="Z46" s="5"/>
      <c r="AA46" s="5"/>
      <c r="AB46" s="2"/>
    </row>
    <row r="47" spans="1:28">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c r="D59" s="4"/>
    </row>
    <row r="60" spans="1:43">
      <c r="D60" s="4"/>
    </row>
    <row r="61" spans="1:43">
      <c r="D61" s="4"/>
    </row>
    <row r="62" spans="1:43">
      <c r="D62" s="4"/>
    </row>
    <row r="63" spans="1:43">
      <c r="D63" s="4"/>
    </row>
    <row r="64" spans="1:43">
      <c r="D64" s="4"/>
    </row>
    <row r="65" spans="4:4">
      <c r="D65" s="4"/>
    </row>
  </sheetData>
  <sheetProtection password="CB3D" sheet="1" objects="1" scenarios="1"/>
  <mergeCells count="78">
    <mergeCell ref="V7:W7"/>
    <mergeCell ref="X7:Y7"/>
    <mergeCell ref="Z7:AA7"/>
    <mergeCell ref="A46:H46"/>
    <mergeCell ref="Z6:AA6"/>
    <mergeCell ref="D7:E7"/>
    <mergeCell ref="F7:G7"/>
    <mergeCell ref="H7:I7"/>
    <mergeCell ref="J7:K7"/>
    <mergeCell ref="L7:M7"/>
    <mergeCell ref="N7:O7"/>
    <mergeCell ref="P7:Q7"/>
    <mergeCell ref="R7:S7"/>
    <mergeCell ref="T7:U7"/>
    <mergeCell ref="N6:O6"/>
    <mergeCell ref="P6:Q6"/>
    <mergeCell ref="Z5:AA5"/>
    <mergeCell ref="B6:C6"/>
    <mergeCell ref="D6:E6"/>
    <mergeCell ref="F6:G6"/>
    <mergeCell ref="H6:I6"/>
    <mergeCell ref="J6:K6"/>
    <mergeCell ref="L6:M6"/>
    <mergeCell ref="R6:S6"/>
    <mergeCell ref="T6:U6"/>
    <mergeCell ref="V6:W6"/>
    <mergeCell ref="X6:Y6"/>
    <mergeCell ref="T5:U5"/>
    <mergeCell ref="V5:W5"/>
    <mergeCell ref="X5:Y5"/>
    <mergeCell ref="L5:M5"/>
    <mergeCell ref="N5:O5"/>
    <mergeCell ref="P5:Q5"/>
    <mergeCell ref="R5:S5"/>
    <mergeCell ref="N4:O4"/>
    <mergeCell ref="P4:Q4"/>
    <mergeCell ref="R4:S4"/>
    <mergeCell ref="B5:C5"/>
    <mergeCell ref="D5:E5"/>
    <mergeCell ref="F5:G5"/>
    <mergeCell ref="H5:I5"/>
    <mergeCell ref="J5:K5"/>
    <mergeCell ref="T3:U3"/>
    <mergeCell ref="V3:W3"/>
    <mergeCell ref="X3:Y3"/>
    <mergeCell ref="Z3:AA3"/>
    <mergeCell ref="B4:C4"/>
    <mergeCell ref="D4:E4"/>
    <mergeCell ref="F4:G4"/>
    <mergeCell ref="H4:I4"/>
    <mergeCell ref="J4:K4"/>
    <mergeCell ref="L4:M4"/>
    <mergeCell ref="Z4:AA4"/>
    <mergeCell ref="T4:U4"/>
    <mergeCell ref="V4:W4"/>
    <mergeCell ref="X4:Y4"/>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L2:M2"/>
    <mergeCell ref="B2:C2"/>
    <mergeCell ref="D2:E2"/>
    <mergeCell ref="F2:G2"/>
    <mergeCell ref="H2:I2"/>
    <mergeCell ref="J2:K2"/>
  </mergeCells>
  <pageMargins left="0.7" right="0.7" top="0.75" bottom="0.75" header="0.3" footer="0.3"/>
  <pageSetup paperSize="8" scale="67"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AR65"/>
  <sheetViews>
    <sheetView zoomScale="85" zoomScaleNormal="85" workbookViewId="0">
      <selection activeCell="E19" sqref="E19"/>
    </sheetView>
  </sheetViews>
  <sheetFormatPr defaultRowHeight="15" outlineLevelRow="2"/>
  <cols>
    <col min="1" max="1" width="21.7109375" bestFit="1" customWidth="1"/>
    <col min="2" max="2" width="37.5703125" customWidth="1"/>
    <col min="6" max="6" width="10.5703125" bestFit="1" customWidth="1"/>
    <col min="29" max="29" width="9.85546875" bestFit="1" customWidth="1"/>
  </cols>
  <sheetData>
    <row r="1" spans="1:28">
      <c r="A1" s="45" t="s">
        <v>86</v>
      </c>
      <c r="B1" s="1" t="s">
        <v>46</v>
      </c>
    </row>
    <row r="2" spans="1:28">
      <c r="A2" s="46"/>
      <c r="C2" s="56" t="s">
        <v>0</v>
      </c>
      <c r="D2" s="57"/>
      <c r="E2" s="56" t="s">
        <v>1</v>
      </c>
      <c r="F2" s="57"/>
      <c r="G2" s="56" t="s">
        <v>2</v>
      </c>
      <c r="H2" s="57"/>
      <c r="I2" s="56" t="s">
        <v>3</v>
      </c>
      <c r="J2" s="57"/>
      <c r="K2" s="56" t="s">
        <v>4</v>
      </c>
      <c r="L2" s="57"/>
      <c r="M2" s="56" t="s">
        <v>5</v>
      </c>
      <c r="N2" s="57"/>
      <c r="O2" s="56" t="s">
        <v>6</v>
      </c>
      <c r="P2" s="57"/>
      <c r="Q2" s="56" t="s">
        <v>15</v>
      </c>
      <c r="R2" s="57"/>
      <c r="S2" s="56" t="s">
        <v>16</v>
      </c>
      <c r="T2" s="57"/>
      <c r="U2" s="56" t="s">
        <v>17</v>
      </c>
      <c r="V2" s="57"/>
      <c r="W2" s="56" t="s">
        <v>18</v>
      </c>
      <c r="X2" s="57"/>
      <c r="Y2" s="56" t="s">
        <v>19</v>
      </c>
      <c r="Z2" s="57"/>
      <c r="AA2" s="56" t="s">
        <v>20</v>
      </c>
      <c r="AB2" s="57"/>
    </row>
    <row r="3" spans="1:28">
      <c r="A3" s="46" t="s">
        <v>84</v>
      </c>
      <c r="B3" t="s">
        <v>9</v>
      </c>
      <c r="C3" s="48"/>
      <c r="D3" s="49"/>
      <c r="E3" s="50">
        <v>4000000</v>
      </c>
      <c r="F3" s="51"/>
      <c r="G3" s="50">
        <v>4500000</v>
      </c>
      <c r="H3" s="51"/>
      <c r="I3" s="50">
        <v>4250000</v>
      </c>
      <c r="J3" s="51"/>
      <c r="K3" s="50">
        <v>4100000</v>
      </c>
      <c r="L3" s="51"/>
      <c r="M3" s="50">
        <v>3950000</v>
      </c>
      <c r="N3" s="51"/>
      <c r="O3" s="50">
        <v>4050000</v>
      </c>
      <c r="P3" s="51"/>
      <c r="Q3" s="50">
        <v>4000000</v>
      </c>
      <c r="R3" s="51"/>
      <c r="S3" s="50">
        <v>4500000</v>
      </c>
      <c r="T3" s="51"/>
      <c r="U3" s="50">
        <v>4250000</v>
      </c>
      <c r="V3" s="51"/>
      <c r="W3" s="50">
        <v>4100000</v>
      </c>
      <c r="X3" s="51"/>
      <c r="Y3" s="50">
        <v>3950000</v>
      </c>
      <c r="Z3" s="51"/>
      <c r="AA3" s="50">
        <v>4050000</v>
      </c>
      <c r="AB3" s="51"/>
    </row>
    <row r="4" spans="1:28">
      <c r="A4" s="46"/>
      <c r="B4" t="s">
        <v>47</v>
      </c>
      <c r="C4" s="48"/>
      <c r="D4" s="49"/>
      <c r="E4" s="50">
        <v>0</v>
      </c>
      <c r="F4" s="51"/>
      <c r="G4" s="50">
        <v>0</v>
      </c>
      <c r="H4" s="51"/>
      <c r="I4" s="50">
        <v>0</v>
      </c>
      <c r="J4" s="51"/>
      <c r="K4" s="50">
        <v>0</v>
      </c>
      <c r="L4" s="51"/>
      <c r="M4" s="50">
        <v>0</v>
      </c>
      <c r="N4" s="51"/>
      <c r="O4" s="50">
        <v>0</v>
      </c>
      <c r="P4" s="51"/>
      <c r="Q4" s="50">
        <v>0</v>
      </c>
      <c r="R4" s="51"/>
      <c r="S4" s="50">
        <v>0</v>
      </c>
      <c r="T4" s="51"/>
      <c r="U4" s="50">
        <v>0</v>
      </c>
      <c r="V4" s="51"/>
      <c r="W4" s="50">
        <v>0</v>
      </c>
      <c r="X4" s="51"/>
      <c r="Y4" s="50">
        <v>0</v>
      </c>
      <c r="Z4" s="51"/>
      <c r="AA4" s="50">
        <v>0</v>
      </c>
      <c r="AB4" s="51"/>
    </row>
    <row r="5" spans="1:28">
      <c r="A5" s="46"/>
      <c r="B5" t="s">
        <v>48</v>
      </c>
      <c r="C5" s="48"/>
      <c r="D5" s="49"/>
      <c r="E5" s="48">
        <f>E3-E4</f>
        <v>4000000</v>
      </c>
      <c r="F5" s="49"/>
      <c r="G5" s="48">
        <f>G3-G4</f>
        <v>4500000</v>
      </c>
      <c r="H5" s="49"/>
      <c r="I5" s="48">
        <f>I3-I4</f>
        <v>4250000</v>
      </c>
      <c r="J5" s="49"/>
      <c r="K5" s="48">
        <f>K3-K4</f>
        <v>4100000</v>
      </c>
      <c r="L5" s="49"/>
      <c r="M5" s="48">
        <f>M3-M4</f>
        <v>3950000</v>
      </c>
      <c r="N5" s="49"/>
      <c r="O5" s="48">
        <f>O3-O4</f>
        <v>4050000</v>
      </c>
      <c r="P5" s="49"/>
      <c r="Q5" s="48">
        <f>Q3-Q4</f>
        <v>4000000</v>
      </c>
      <c r="R5" s="49"/>
      <c r="S5" s="48">
        <f>S3-S4</f>
        <v>4500000</v>
      </c>
      <c r="T5" s="49"/>
      <c r="U5" s="48">
        <f>U3-U4</f>
        <v>4250000</v>
      </c>
      <c r="V5" s="49"/>
      <c r="W5" s="48">
        <f>W3-W4</f>
        <v>4100000</v>
      </c>
      <c r="X5" s="49"/>
      <c r="Y5" s="48">
        <f>Y3-Y4</f>
        <v>3950000</v>
      </c>
      <c r="Z5" s="49"/>
      <c r="AA5" s="48">
        <f>AA3-AA4</f>
        <v>4050000</v>
      </c>
      <c r="AB5" s="49"/>
    </row>
    <row r="6" spans="1:28">
      <c r="A6" s="46" t="s">
        <v>84</v>
      </c>
      <c r="B6" t="s">
        <v>10</v>
      </c>
      <c r="C6" s="52">
        <v>0.05</v>
      </c>
      <c r="D6" s="53"/>
      <c r="E6" s="54">
        <v>0.05</v>
      </c>
      <c r="F6" s="55"/>
      <c r="G6" s="54">
        <v>0.05</v>
      </c>
      <c r="H6" s="55"/>
      <c r="I6" s="54">
        <v>0.05</v>
      </c>
      <c r="J6" s="55"/>
      <c r="K6" s="54">
        <v>0.05</v>
      </c>
      <c r="L6" s="55"/>
      <c r="M6" s="54">
        <v>0.05</v>
      </c>
      <c r="N6" s="55"/>
      <c r="O6" s="54">
        <v>0.05</v>
      </c>
      <c r="P6" s="55"/>
      <c r="Q6" s="54">
        <v>0.05</v>
      </c>
      <c r="R6" s="55"/>
      <c r="S6" s="54">
        <v>0.05</v>
      </c>
      <c r="T6" s="55"/>
      <c r="U6" s="54">
        <v>0.05</v>
      </c>
      <c r="V6" s="55"/>
      <c r="W6" s="54">
        <v>0.05</v>
      </c>
      <c r="X6" s="55"/>
      <c r="Y6" s="54">
        <v>0.05</v>
      </c>
      <c r="Z6" s="55"/>
      <c r="AA6" s="54">
        <v>0.05</v>
      </c>
      <c r="AB6" s="55"/>
    </row>
    <row r="7" spans="1:28">
      <c r="A7" s="46"/>
      <c r="B7" t="s">
        <v>76</v>
      </c>
      <c r="C7" s="43"/>
      <c r="D7" s="44"/>
      <c r="E7" s="54" t="s">
        <v>77</v>
      </c>
      <c r="F7" s="55"/>
      <c r="G7" s="54" t="s">
        <v>77</v>
      </c>
      <c r="H7" s="55"/>
      <c r="I7" s="54" t="s">
        <v>77</v>
      </c>
      <c r="J7" s="55"/>
      <c r="K7" s="54" t="s">
        <v>77</v>
      </c>
      <c r="L7" s="55"/>
      <c r="M7" s="54" t="s">
        <v>77</v>
      </c>
      <c r="N7" s="55"/>
      <c r="O7" s="54" t="s">
        <v>77</v>
      </c>
      <c r="P7" s="55"/>
      <c r="Q7" s="54" t="s">
        <v>77</v>
      </c>
      <c r="R7" s="55"/>
      <c r="S7" s="54" t="s">
        <v>77</v>
      </c>
      <c r="T7" s="55"/>
      <c r="U7" s="54" t="s">
        <v>77</v>
      </c>
      <c r="V7" s="55"/>
      <c r="W7" s="54" t="s">
        <v>77</v>
      </c>
      <c r="X7" s="55"/>
      <c r="Y7" s="54" t="s">
        <v>77</v>
      </c>
      <c r="Z7" s="55"/>
      <c r="AA7" s="54" t="s">
        <v>77</v>
      </c>
      <c r="AB7" s="55"/>
    </row>
    <row r="8" spans="1:28">
      <c r="A8" s="46"/>
      <c r="C8" s="13" t="s">
        <v>7</v>
      </c>
      <c r="D8" s="14" t="s">
        <v>8</v>
      </c>
      <c r="E8" s="13" t="s">
        <v>7</v>
      </c>
      <c r="F8" s="14" t="s">
        <v>8</v>
      </c>
      <c r="G8" s="13" t="s">
        <v>7</v>
      </c>
      <c r="H8" s="14" t="s">
        <v>8</v>
      </c>
      <c r="I8" s="13" t="s">
        <v>7</v>
      </c>
      <c r="J8" s="14" t="s">
        <v>8</v>
      </c>
      <c r="K8" s="13" t="s">
        <v>7</v>
      </c>
      <c r="L8" s="14" t="s">
        <v>8</v>
      </c>
      <c r="M8" s="13" t="s">
        <v>7</v>
      </c>
      <c r="N8" s="14" t="s">
        <v>8</v>
      </c>
      <c r="O8" s="13" t="s">
        <v>7</v>
      </c>
      <c r="P8" s="14" t="s">
        <v>8</v>
      </c>
      <c r="Q8" s="13" t="s">
        <v>7</v>
      </c>
      <c r="R8" s="14" t="s">
        <v>8</v>
      </c>
      <c r="S8" s="13" t="s">
        <v>7</v>
      </c>
      <c r="T8" s="14" t="s">
        <v>8</v>
      </c>
      <c r="U8" s="13" t="s">
        <v>7</v>
      </c>
      <c r="V8" s="14" t="s">
        <v>8</v>
      </c>
      <c r="W8" s="13" t="s">
        <v>7</v>
      </c>
      <c r="X8" s="14" t="s">
        <v>8</v>
      </c>
      <c r="Y8" s="13" t="s">
        <v>7</v>
      </c>
      <c r="Z8" s="14" t="s">
        <v>8</v>
      </c>
      <c r="AA8" s="13" t="s">
        <v>7</v>
      </c>
      <c r="AB8" s="14" t="s">
        <v>8</v>
      </c>
    </row>
    <row r="9" spans="1:28">
      <c r="A9" s="46"/>
      <c r="B9" s="8" t="s">
        <v>56</v>
      </c>
      <c r="C9" s="15"/>
      <c r="D9" s="16"/>
      <c r="E9" s="15"/>
      <c r="F9" s="16"/>
      <c r="G9" s="15"/>
      <c r="H9" s="16"/>
      <c r="I9" s="15"/>
      <c r="J9" s="16"/>
      <c r="K9" s="15"/>
      <c r="L9" s="16"/>
      <c r="M9" s="15"/>
      <c r="N9" s="16"/>
      <c r="O9" s="15"/>
      <c r="P9" s="16"/>
      <c r="Q9" s="15"/>
      <c r="R9" s="16"/>
      <c r="S9" s="15"/>
      <c r="T9" s="16"/>
      <c r="U9" s="15"/>
      <c r="V9" s="16"/>
      <c r="W9" s="15"/>
      <c r="X9" s="16"/>
      <c r="Y9" s="15"/>
      <c r="Z9" s="16"/>
      <c r="AA9" s="15"/>
      <c r="AB9" s="16"/>
    </row>
    <row r="10" spans="1:28">
      <c r="A10" s="46"/>
      <c r="B10" s="2" t="s">
        <v>58</v>
      </c>
      <c r="C10" s="17"/>
      <c r="D10" s="18"/>
      <c r="E10" s="34">
        <v>320000</v>
      </c>
      <c r="F10" s="35"/>
      <c r="G10" s="34">
        <v>300000</v>
      </c>
      <c r="H10" s="35"/>
      <c r="I10" s="34">
        <v>250000</v>
      </c>
      <c r="J10" s="35"/>
      <c r="K10" s="34">
        <v>302000</v>
      </c>
      <c r="L10" s="35"/>
      <c r="M10" s="34">
        <v>275000</v>
      </c>
      <c r="N10" s="35"/>
      <c r="O10" s="34">
        <v>330000</v>
      </c>
      <c r="P10" s="35"/>
      <c r="Q10" s="34">
        <v>315000</v>
      </c>
      <c r="R10" s="35"/>
      <c r="S10" s="34">
        <v>280000</v>
      </c>
      <c r="T10" s="35"/>
      <c r="U10" s="34">
        <v>280000</v>
      </c>
      <c r="V10" s="35"/>
      <c r="W10" s="34">
        <v>280000</v>
      </c>
      <c r="X10" s="35"/>
      <c r="Y10" s="34">
        <v>280000</v>
      </c>
      <c r="Z10" s="35"/>
      <c r="AA10" s="34">
        <v>280000</v>
      </c>
      <c r="AB10" s="18"/>
    </row>
    <row r="11" spans="1:28">
      <c r="A11" s="46"/>
      <c r="B11" s="2" t="s">
        <v>83</v>
      </c>
      <c r="C11" s="17"/>
      <c r="D11" s="18"/>
      <c r="E11" s="17">
        <f>E10-E14</f>
        <v>120000</v>
      </c>
      <c r="F11" s="18"/>
      <c r="G11" s="17">
        <f>G10-G14</f>
        <v>75000</v>
      </c>
      <c r="H11" s="18"/>
      <c r="I11" s="17">
        <f>I10-I14</f>
        <v>37500</v>
      </c>
      <c r="J11" s="18"/>
      <c r="K11" s="17">
        <f>K10-K14</f>
        <v>97000</v>
      </c>
      <c r="L11" s="18"/>
      <c r="M11" s="17">
        <f>M10-M14</f>
        <v>77500</v>
      </c>
      <c r="N11" s="18"/>
      <c r="O11" s="17">
        <f>O10-O14</f>
        <v>127500</v>
      </c>
      <c r="P11" s="18"/>
      <c r="Q11" s="17">
        <f>Q10-Q14</f>
        <v>115000</v>
      </c>
      <c r="R11" s="18"/>
      <c r="S11" s="17">
        <f>S10-S14</f>
        <v>55000</v>
      </c>
      <c r="T11" s="18"/>
      <c r="U11" s="17">
        <f>U10-U14</f>
        <v>67500</v>
      </c>
      <c r="V11" s="18"/>
      <c r="W11" s="17">
        <f>W10-W14</f>
        <v>75000</v>
      </c>
      <c r="X11" s="18"/>
      <c r="Y11" s="17">
        <f>Y10-Y14</f>
        <v>82500</v>
      </c>
      <c r="Z11" s="18"/>
      <c r="AA11" s="17">
        <f>AA10-AA14</f>
        <v>77500</v>
      </c>
      <c r="AB11" s="18"/>
    </row>
    <row r="12" spans="1:28">
      <c r="A12" s="46" t="s">
        <v>85</v>
      </c>
      <c r="B12" s="11" t="s">
        <v>39</v>
      </c>
      <c r="C12" s="17"/>
      <c r="D12" s="18"/>
      <c r="E12" s="17">
        <f>IF(C4&lt;0,((E3-C4)*E6+E32-E33),E3*E6+E32-E33)</f>
        <v>200000</v>
      </c>
      <c r="F12" s="18"/>
      <c r="G12" s="17">
        <f>IF(E4&lt;0,((G3-E4)*G6+G32-G33),G3*G6+G32-G33)</f>
        <v>225000</v>
      </c>
      <c r="H12" s="18"/>
      <c r="I12" s="17">
        <f>IF(G4&lt;0,((I3-G4)*I6+I32-I33),I3*I6+I32-I33)</f>
        <v>212500</v>
      </c>
      <c r="J12" s="18"/>
      <c r="K12" s="17">
        <f>IF(I4&lt;0,((K3-I4)*K6+K32-K33),K3*K6+K32-K33)</f>
        <v>205000</v>
      </c>
      <c r="L12" s="18"/>
      <c r="M12" s="17">
        <f>IF(K4&lt;0,((M3-K4)*M6+M32-M33),M3*M6+M32-M33)</f>
        <v>197500</v>
      </c>
      <c r="N12" s="18"/>
      <c r="O12" s="17">
        <f>IF(M4&lt;0,((O3-M4)*O6+O32-O33),O3*O6+O32-O33)</f>
        <v>202500</v>
      </c>
      <c r="P12" s="18"/>
      <c r="Q12" s="17">
        <f>IF(O4&lt;0,((Q3-O4)*Q6+Q32-Q33),Q3*Q6+Q32-Q33)</f>
        <v>200000</v>
      </c>
      <c r="R12" s="18"/>
      <c r="S12" s="17">
        <f>IF(Q4&lt;0,((S3-Q4)*S6+S32-S33),S3*S6+S32-S33)</f>
        <v>225000</v>
      </c>
      <c r="T12" s="18"/>
      <c r="U12" s="17">
        <f>IF(S4&lt;0,((U3-S4)*U6+U32-U33),U3*U6+U32-U33)</f>
        <v>212500</v>
      </c>
      <c r="V12" s="18"/>
      <c r="W12" s="17">
        <f>IF(U4&lt;0,((W3-U4)*W6+W32-W33),W3*W6+W32-W33)</f>
        <v>205000</v>
      </c>
      <c r="X12" s="18"/>
      <c r="Y12" s="17">
        <f>IF(W4&lt;0,((Y3-W4)*Y6+Y32-Y33),Y3*Y6+Y32-Y33)</f>
        <v>197500</v>
      </c>
      <c r="Z12" s="18"/>
      <c r="AA12" s="17">
        <f>IF(Y4&lt;0,((AA3-Y4)*AA6+AA32-AA33),AA3*AA6+AA32-AA33)</f>
        <v>202500</v>
      </c>
      <c r="AB12" s="18"/>
    </row>
    <row r="13" spans="1:28">
      <c r="A13" s="46" t="s">
        <v>87</v>
      </c>
      <c r="B13" s="2" t="s">
        <v>68</v>
      </c>
      <c r="C13" s="17"/>
      <c r="D13" s="18"/>
      <c r="E13" s="36">
        <f t="shared" ref="E13" si="0">IF(C3&lt;0,-D28,-D28-C19)</f>
        <v>0</v>
      </c>
      <c r="F13" s="37"/>
      <c r="G13" s="36">
        <f t="shared" ref="G13" si="1">IF(E3&lt;0,-F28,-F28-E19)</f>
        <v>0</v>
      </c>
      <c r="H13" s="37"/>
      <c r="I13" s="36">
        <f t="shared" ref="I13" si="2">IF(G3&lt;0,-H28,-H28-G19)</f>
        <v>0</v>
      </c>
      <c r="J13" s="37"/>
      <c r="K13" s="36">
        <f t="shared" ref="K13" si="3">IF(I3&lt;0,-J28,-J28-I19)</f>
        <v>0</v>
      </c>
      <c r="L13" s="37"/>
      <c r="M13" s="36">
        <f t="shared" ref="M13" si="4">IF(K3&lt;0,-L28,-L28-K19)</f>
        <v>0</v>
      </c>
      <c r="N13" s="37"/>
      <c r="O13" s="36">
        <f t="shared" ref="O13" si="5">IF(M3&lt;0,-N28,-N28-M19)</f>
        <v>0</v>
      </c>
      <c r="P13" s="37"/>
      <c r="Q13" s="36">
        <f>IF(O3&lt;0,-P28,-P28-O19)</f>
        <v>0</v>
      </c>
      <c r="R13" s="37"/>
      <c r="S13" s="36">
        <f t="shared" ref="S13" si="6">IF(Q3&lt;0,-R28,-R28-Q19)</f>
        <v>0</v>
      </c>
      <c r="T13" s="37"/>
      <c r="U13" s="36">
        <f t="shared" ref="U13" si="7">IF(S3&lt;0,-T28,-T28-S19)</f>
        <v>0</v>
      </c>
      <c r="V13" s="37"/>
      <c r="W13" s="36">
        <f t="shared" ref="W13" si="8">IF(U3&lt;0,-V28,-V28-U19)</f>
        <v>0</v>
      </c>
      <c r="X13" s="37"/>
      <c r="Y13" s="36">
        <f t="shared" ref="Y13" si="9">IF(W3&lt;0,-X28,-X28-W19)</f>
        <v>0</v>
      </c>
      <c r="Z13" s="37"/>
      <c r="AA13" s="36">
        <f t="shared" ref="AA13" si="10">IF(Y3&lt;0,-Z28,-Z28-Y19)</f>
        <v>0</v>
      </c>
      <c r="AB13" s="18"/>
    </row>
    <row r="14" spans="1:28" ht="15.75" thickBot="1">
      <c r="A14" s="46"/>
      <c r="B14" s="6" t="s">
        <v>60</v>
      </c>
      <c r="C14" s="19"/>
      <c r="D14" s="20"/>
      <c r="E14" s="19">
        <f>IF(E7="Yes",E12+E13,E10)</f>
        <v>200000</v>
      </c>
      <c r="F14" s="20"/>
      <c r="G14" s="19">
        <f t="shared" ref="G14" si="11">IF(G7="Yes",G12+G13,G10)</f>
        <v>225000</v>
      </c>
      <c r="H14" s="20"/>
      <c r="I14" s="19">
        <f t="shared" ref="I14" si="12">IF(I7="Yes",I12+I13,I10)</f>
        <v>212500</v>
      </c>
      <c r="J14" s="20"/>
      <c r="K14" s="19">
        <f t="shared" ref="K14" si="13">IF(K7="Yes",K12+K13,K10)</f>
        <v>205000</v>
      </c>
      <c r="L14" s="20"/>
      <c r="M14" s="19">
        <f t="shared" ref="M14" si="14">IF(M7="Yes",M12+M13,M10)</f>
        <v>197500</v>
      </c>
      <c r="N14" s="20"/>
      <c r="O14" s="19">
        <f t="shared" ref="O14" si="15">IF(O7="Yes",O12+O13,O10)</f>
        <v>202500</v>
      </c>
      <c r="P14" s="20"/>
      <c r="Q14" s="19">
        <f t="shared" ref="Q14" si="16">IF(Q7="Yes",Q12+Q13,Q10)</f>
        <v>200000</v>
      </c>
      <c r="R14" s="20"/>
      <c r="S14" s="19">
        <f t="shared" ref="S14" si="17">IF(S7="Yes",S12+S13,S10)</f>
        <v>225000</v>
      </c>
      <c r="T14" s="20"/>
      <c r="U14" s="19">
        <f t="shared" ref="U14" si="18">IF(U7="Yes",U12+U13,U10)</f>
        <v>212500</v>
      </c>
      <c r="V14" s="20"/>
      <c r="W14" s="19">
        <f t="shared" ref="W14" si="19">IF(W7="Yes",W12+W13,W10)</f>
        <v>205000</v>
      </c>
      <c r="X14" s="20"/>
      <c r="Y14" s="19">
        <f t="shared" ref="Y14" si="20">IF(Y7="Yes",Y12+Y13,Y10)</f>
        <v>197500</v>
      </c>
      <c r="Z14" s="20"/>
      <c r="AA14" s="19">
        <f t="shared" ref="AA14" si="21">IF(AA7="Yes",AA12+AA13,AA10)</f>
        <v>202500</v>
      </c>
      <c r="AB14" s="20"/>
    </row>
    <row r="15" spans="1:28">
      <c r="A15" s="46"/>
      <c r="C15" s="17"/>
      <c r="D15" s="18"/>
      <c r="E15" s="17"/>
      <c r="F15" s="18"/>
      <c r="G15" s="17"/>
      <c r="H15" s="18"/>
      <c r="I15" s="17"/>
      <c r="J15" s="18"/>
      <c r="K15" s="17"/>
      <c r="L15" s="18"/>
      <c r="M15" s="17"/>
      <c r="N15" s="18"/>
      <c r="O15" s="17"/>
      <c r="P15" s="18"/>
      <c r="Q15" s="17"/>
      <c r="R15" s="18"/>
      <c r="S15" s="17"/>
      <c r="T15" s="18"/>
      <c r="U15" s="17"/>
      <c r="V15" s="18"/>
      <c r="W15" s="17"/>
      <c r="X15" s="18"/>
      <c r="Y15" s="17"/>
      <c r="Z15" s="18"/>
      <c r="AA15" s="17"/>
      <c r="AB15" s="18"/>
    </row>
    <row r="16" spans="1:28" outlineLevel="2">
      <c r="A16" s="46" t="s">
        <v>88</v>
      </c>
      <c r="B16" s="11" t="s">
        <v>72</v>
      </c>
      <c r="C16" s="36">
        <v>0</v>
      </c>
      <c r="D16" s="37"/>
      <c r="E16" s="36">
        <f>+E14+C19+D28</f>
        <v>200000</v>
      </c>
      <c r="F16" s="37"/>
      <c r="G16" s="36">
        <f>+G14+E19+F28</f>
        <v>225000</v>
      </c>
      <c r="H16" s="37"/>
      <c r="I16" s="36">
        <f t="shared" ref="I16" si="22">+I14+G19+H28</f>
        <v>212500</v>
      </c>
      <c r="J16" s="37"/>
      <c r="K16" s="36">
        <f>+K14+I19+J28</f>
        <v>205000</v>
      </c>
      <c r="L16" s="37"/>
      <c r="M16" s="36">
        <f t="shared" ref="M16" si="23">+M14+K19+L28</f>
        <v>197500</v>
      </c>
      <c r="N16" s="37"/>
      <c r="O16" s="36">
        <f t="shared" ref="O16" si="24">+O14+M19+N28</f>
        <v>202500</v>
      </c>
      <c r="P16" s="37"/>
      <c r="Q16" s="36">
        <f t="shared" ref="Q16" si="25">+Q14+O19+P28</f>
        <v>200000</v>
      </c>
      <c r="R16" s="37"/>
      <c r="S16" s="36">
        <f t="shared" ref="S16" si="26">+S14+Q19+R28</f>
        <v>225000</v>
      </c>
      <c r="T16" s="37"/>
      <c r="U16" s="36">
        <f t="shared" ref="U16" si="27">+U14+S19+T28</f>
        <v>212500</v>
      </c>
      <c r="V16" s="37"/>
      <c r="W16" s="36">
        <f t="shared" ref="W16" si="28">+W14+U19+V28</f>
        <v>205000</v>
      </c>
      <c r="X16" s="37"/>
      <c r="Y16" s="36">
        <f t="shared" ref="Y16" si="29">+Y14+W19+X28</f>
        <v>197500</v>
      </c>
      <c r="Z16" s="37"/>
      <c r="AA16" s="36">
        <f t="shared" ref="AA16" si="30">+AA14+Y19+Z28</f>
        <v>202500</v>
      </c>
      <c r="AB16" s="37"/>
    </row>
    <row r="17" spans="1:29" outlineLevel="2">
      <c r="A17" s="46" t="s">
        <v>88</v>
      </c>
      <c r="B17" s="11" t="s">
        <v>73</v>
      </c>
      <c r="C17" s="36">
        <v>0</v>
      </c>
      <c r="D17" s="37"/>
      <c r="E17" s="36">
        <f t="shared" ref="E17" si="31">+E33-E32</f>
        <v>0</v>
      </c>
      <c r="F17" s="37"/>
      <c r="G17" s="36">
        <f>+G33-G32</f>
        <v>0</v>
      </c>
      <c r="H17" s="37"/>
      <c r="I17" s="36">
        <f t="shared" ref="I17" si="32">+I33-I32</f>
        <v>0</v>
      </c>
      <c r="J17" s="37"/>
      <c r="K17" s="36">
        <f>+K33-K32</f>
        <v>0</v>
      </c>
      <c r="L17" s="37"/>
      <c r="M17" s="36">
        <f t="shared" ref="M17" si="33">+M33-M32</f>
        <v>0</v>
      </c>
      <c r="N17" s="37"/>
      <c r="O17" s="36">
        <f t="shared" ref="O17" si="34">+O33-O32</f>
        <v>0</v>
      </c>
      <c r="P17" s="37"/>
      <c r="Q17" s="36">
        <f t="shared" ref="Q17" si="35">+Q33-Q32</f>
        <v>0</v>
      </c>
      <c r="R17" s="37"/>
      <c r="S17" s="36">
        <f t="shared" ref="S17" si="36">+S33-S32</f>
        <v>0</v>
      </c>
      <c r="T17" s="37"/>
      <c r="U17" s="36">
        <f t="shared" ref="U17" si="37">+U33-U32</f>
        <v>0</v>
      </c>
      <c r="V17" s="37"/>
      <c r="W17" s="36">
        <f t="shared" ref="W17" si="38">+W33-W32</f>
        <v>0</v>
      </c>
      <c r="X17" s="37"/>
      <c r="Y17" s="36">
        <f t="shared" ref="Y17" si="39">+Y33-Y32</f>
        <v>0</v>
      </c>
      <c r="Z17" s="37"/>
      <c r="AA17" s="36">
        <f t="shared" ref="AA17" si="40">+AA33-AA32</f>
        <v>0</v>
      </c>
      <c r="AB17" s="37"/>
    </row>
    <row r="18" spans="1:29" outlineLevel="2">
      <c r="A18" s="46" t="s">
        <v>88</v>
      </c>
      <c r="B18" s="11" t="s">
        <v>74</v>
      </c>
      <c r="C18" s="36">
        <v>0</v>
      </c>
      <c r="D18" s="37"/>
      <c r="E18" s="36">
        <f>IF(E4&lt;0,E3*E6,+E5*E6)+IF(C4&lt;0,-C4*E6,0)</f>
        <v>200000</v>
      </c>
      <c r="F18" s="37"/>
      <c r="G18" s="36">
        <f>IF(G4&lt;0,G3*G6,+G5*G6)+IF(E4&lt;0,-E4*G6,0)</f>
        <v>225000</v>
      </c>
      <c r="H18" s="37"/>
      <c r="I18" s="36">
        <f t="shared" ref="I18" si="41">IF(I4&lt;0,I3*I6,+I5*I6)+IF(G4&lt;0,-G4*I6,0)</f>
        <v>212500</v>
      </c>
      <c r="J18" s="37"/>
      <c r="K18" s="36">
        <f>IF(K4&lt;0,K3*K6,+K5*K6)+IF(I4&lt;0,-I4*K6,0)</f>
        <v>205000</v>
      </c>
      <c r="L18" s="37"/>
      <c r="M18" s="36">
        <f t="shared" ref="M18" si="42">IF(M4&lt;0,M3*M6,+M5*M6)+IF(K4&lt;0,-K4*M6,0)</f>
        <v>197500</v>
      </c>
      <c r="N18" s="37"/>
      <c r="O18" s="36">
        <f t="shared" ref="O18" si="43">IF(O4&lt;0,O3*O6,+O5*O6)+IF(M4&lt;0,-M4*O6,0)</f>
        <v>202500</v>
      </c>
      <c r="P18" s="37"/>
      <c r="Q18" s="36">
        <f t="shared" ref="Q18" si="44">IF(Q4&lt;0,Q3*Q6,+Q5*Q6)+IF(O4&lt;0,-O4*Q6,0)</f>
        <v>200000</v>
      </c>
      <c r="R18" s="37"/>
      <c r="S18" s="36">
        <f t="shared" ref="S18" si="45">IF(S4&lt;0,S3*S6,+S5*S6)+IF(Q4&lt;0,-Q4*S6,0)</f>
        <v>225000</v>
      </c>
      <c r="T18" s="37"/>
      <c r="U18" s="36">
        <f t="shared" ref="U18" si="46">IF(U4&lt;0,U3*U6,+U5*U6)+IF(S4&lt;0,-S4*U6,0)</f>
        <v>212500</v>
      </c>
      <c r="V18" s="37"/>
      <c r="W18" s="36">
        <f t="shared" ref="W18" si="47">IF(W4&lt;0,W3*W6,+W5*W6)+IF(U4&lt;0,-U4*W6,0)</f>
        <v>205000</v>
      </c>
      <c r="X18" s="37"/>
      <c r="Y18" s="36">
        <f t="shared" ref="Y18" si="48">IF(Y4&lt;0,Y3*Y6,+Y5*Y6)+IF(W4&lt;0,-W4*Y6,0)</f>
        <v>197500</v>
      </c>
      <c r="Z18" s="37"/>
      <c r="AA18" s="36">
        <f t="shared" ref="AA18" si="49">IF(AA4&lt;0,AA3*AA6,+AA5*AA6)+IF(Y4&lt;0,-Y4*AA6,0)</f>
        <v>202500</v>
      </c>
      <c r="AB18" s="37"/>
    </row>
    <row r="19" spans="1:29">
      <c r="A19" s="46" t="s">
        <v>88</v>
      </c>
      <c r="B19" s="11" t="s">
        <v>75</v>
      </c>
      <c r="C19" s="36">
        <v>0</v>
      </c>
      <c r="D19" s="37"/>
      <c r="E19" s="36">
        <f>+E16+E17-E18</f>
        <v>0</v>
      </c>
      <c r="F19" s="37"/>
      <c r="G19" s="36">
        <f>+G16+G17-G18</f>
        <v>0</v>
      </c>
      <c r="H19" s="37"/>
      <c r="I19" s="36">
        <f t="shared" ref="I19" si="50">+I16+I17-I18</f>
        <v>0</v>
      </c>
      <c r="J19" s="37"/>
      <c r="K19" s="36">
        <f>+K16+K17-K18</f>
        <v>0</v>
      </c>
      <c r="L19" s="37"/>
      <c r="M19" s="36">
        <f t="shared" ref="M19" si="51">+M16+M17-M18</f>
        <v>0</v>
      </c>
      <c r="N19" s="37"/>
      <c r="O19" s="36">
        <f t="shared" ref="O19" si="52">+O16+O17-O18</f>
        <v>0</v>
      </c>
      <c r="P19" s="37"/>
      <c r="Q19" s="36">
        <f t="shared" ref="Q19" si="53">+Q16+Q17-Q18</f>
        <v>0</v>
      </c>
      <c r="R19" s="37"/>
      <c r="S19" s="36">
        <f t="shared" ref="S19" si="54">+S16+S17-S18</f>
        <v>0</v>
      </c>
      <c r="T19" s="37"/>
      <c r="U19" s="36">
        <f t="shared" ref="U19" si="55">+U16+U17-U18</f>
        <v>0</v>
      </c>
      <c r="V19" s="37"/>
      <c r="W19" s="36">
        <f t="shared" ref="W19" si="56">+W16+W17-W18</f>
        <v>0</v>
      </c>
      <c r="X19" s="37"/>
      <c r="Y19" s="36">
        <f t="shared" ref="Y19" si="57">+Y16+Y17-Y18</f>
        <v>0</v>
      </c>
      <c r="Z19" s="37"/>
      <c r="AA19" s="36">
        <f t="shared" ref="AA19" si="58">+AA16+AA17-AA18</f>
        <v>0</v>
      </c>
      <c r="AB19" s="37"/>
    </row>
    <row r="20" spans="1:29">
      <c r="A20" s="46"/>
      <c r="B20" s="11"/>
      <c r="C20" s="36"/>
      <c r="D20" s="37"/>
      <c r="E20" s="42"/>
      <c r="F20" s="37"/>
      <c r="G20" s="42"/>
      <c r="H20" s="37"/>
      <c r="I20" s="42"/>
      <c r="J20" s="37"/>
      <c r="K20" s="42"/>
      <c r="L20" s="37"/>
      <c r="M20" s="42"/>
      <c r="N20" s="37"/>
      <c r="O20" s="42"/>
      <c r="P20" s="37"/>
      <c r="Q20" s="42"/>
      <c r="R20" s="37"/>
      <c r="S20" s="42"/>
      <c r="T20" s="37"/>
      <c r="U20" s="42"/>
      <c r="V20" s="37"/>
      <c r="W20" s="42"/>
      <c r="X20" s="37"/>
      <c r="Y20" s="42"/>
      <c r="Z20" s="37"/>
      <c r="AA20" s="42"/>
      <c r="AB20" s="37"/>
    </row>
    <row r="21" spans="1:29">
      <c r="A21" s="46"/>
      <c r="B21" t="s">
        <v>65</v>
      </c>
      <c r="C21" s="17"/>
      <c r="D21" s="18"/>
      <c r="F21" s="35">
        <f>E11</f>
        <v>120000</v>
      </c>
      <c r="H21" s="35">
        <f>G11</f>
        <v>75000</v>
      </c>
      <c r="J21" s="35">
        <f>I11</f>
        <v>37500</v>
      </c>
      <c r="L21" s="35">
        <f>K11</f>
        <v>97000</v>
      </c>
      <c r="N21" s="35">
        <f>M11</f>
        <v>77500</v>
      </c>
      <c r="P21" s="35">
        <f>O11</f>
        <v>127500</v>
      </c>
      <c r="R21" s="35">
        <f>Q11</f>
        <v>115000</v>
      </c>
      <c r="T21" s="35">
        <f>S11</f>
        <v>55000</v>
      </c>
      <c r="V21" s="35">
        <f>U11</f>
        <v>67500</v>
      </c>
      <c r="X21" s="35">
        <f>W11</f>
        <v>75000</v>
      </c>
      <c r="Z21" s="35">
        <f>Y11</f>
        <v>82500</v>
      </c>
      <c r="AB21" s="35">
        <f>AA11</f>
        <v>77500</v>
      </c>
    </row>
    <row r="22" spans="1:29">
      <c r="A22" s="46"/>
      <c r="B22" s="10" t="s">
        <v>61</v>
      </c>
      <c r="C22" s="21"/>
      <c r="D22" s="22"/>
      <c r="E22" s="21"/>
      <c r="F22" s="22"/>
      <c r="G22" s="21"/>
      <c r="H22" s="22"/>
      <c r="I22" s="21"/>
      <c r="J22" s="22"/>
      <c r="K22" s="21"/>
      <c r="L22" s="22"/>
      <c r="M22" s="21"/>
      <c r="N22" s="22"/>
      <c r="O22" s="21"/>
      <c r="P22" s="22"/>
      <c r="Q22" s="21"/>
      <c r="R22" s="22"/>
      <c r="S22" s="21"/>
      <c r="T22" s="22"/>
      <c r="U22" s="21"/>
      <c r="V22" s="22"/>
      <c r="W22" s="21"/>
      <c r="X22" s="22"/>
      <c r="Y22" s="21"/>
      <c r="Z22" s="22"/>
      <c r="AA22" s="21"/>
      <c r="AB22" s="22"/>
    </row>
    <row r="23" spans="1:29">
      <c r="A23" s="46"/>
      <c r="B23" s="31" t="s">
        <v>11</v>
      </c>
      <c r="C23" s="36"/>
      <c r="D23" s="37"/>
      <c r="E23" s="36"/>
      <c r="F23" s="38">
        <f>E14</f>
        <v>200000</v>
      </c>
      <c r="G23" s="36"/>
      <c r="H23" s="38">
        <f>G14</f>
        <v>225000</v>
      </c>
      <c r="I23" s="36"/>
      <c r="J23" s="38">
        <f>I14</f>
        <v>212500</v>
      </c>
      <c r="K23" s="36"/>
      <c r="L23" s="38">
        <f>K14</f>
        <v>205000</v>
      </c>
      <c r="M23" s="36"/>
      <c r="N23" s="38">
        <f>M14</f>
        <v>197500</v>
      </c>
      <c r="O23" s="36"/>
      <c r="P23" s="38">
        <f>O14</f>
        <v>202500</v>
      </c>
      <c r="Q23" s="36"/>
      <c r="R23" s="38">
        <f>Q14</f>
        <v>200000</v>
      </c>
      <c r="S23" s="36"/>
      <c r="T23" s="38">
        <f>S14</f>
        <v>225000</v>
      </c>
      <c r="U23" s="36"/>
      <c r="V23" s="38">
        <f>U14</f>
        <v>212500</v>
      </c>
      <c r="W23" s="36"/>
      <c r="X23" s="38">
        <f>W14</f>
        <v>205000</v>
      </c>
      <c r="Y23" s="36"/>
      <c r="Z23" s="38">
        <f>Y14</f>
        <v>197500</v>
      </c>
      <c r="AA23" s="36"/>
      <c r="AB23" s="38">
        <f>AA14</f>
        <v>202500</v>
      </c>
      <c r="AC23" s="4">
        <f>SUM(C23:AB23)</f>
        <v>2485000</v>
      </c>
    </row>
    <row r="24" spans="1:29" outlineLevel="1">
      <c r="A24" s="46"/>
      <c r="B24" s="31" t="s">
        <v>66</v>
      </c>
      <c r="C24" s="36"/>
      <c r="D24" s="37"/>
      <c r="E24" s="36"/>
      <c r="F24" s="37">
        <f>+F23+F21</f>
        <v>320000</v>
      </c>
      <c r="G24" s="17"/>
      <c r="H24" s="37">
        <f>+H23+H21</f>
        <v>300000</v>
      </c>
      <c r="I24" s="17"/>
      <c r="J24" s="37">
        <f>+J23+J21</f>
        <v>250000</v>
      </c>
      <c r="K24" s="17"/>
      <c r="L24" s="37">
        <f>+L23+L21</f>
        <v>302000</v>
      </c>
      <c r="M24" s="17"/>
      <c r="N24" s="37">
        <f>+N23+N21</f>
        <v>275000</v>
      </c>
      <c r="O24" s="17"/>
      <c r="P24" s="37">
        <f>+P23+P21</f>
        <v>330000</v>
      </c>
      <c r="Q24" s="17"/>
      <c r="R24" s="37">
        <f>+R23+R21</f>
        <v>315000</v>
      </c>
      <c r="S24" s="17"/>
      <c r="T24" s="37">
        <f>+T23+T21</f>
        <v>280000</v>
      </c>
      <c r="U24" s="17"/>
      <c r="V24" s="37">
        <f>+V23+V21</f>
        <v>280000</v>
      </c>
      <c r="W24" s="17"/>
      <c r="X24" s="37">
        <f>+X23+X21</f>
        <v>280000</v>
      </c>
      <c r="Y24" s="17"/>
      <c r="Z24" s="37">
        <f>+Z23+Z21</f>
        <v>280000</v>
      </c>
      <c r="AA24" s="17"/>
      <c r="AB24" s="37">
        <f>+AB23+AB21</f>
        <v>280000</v>
      </c>
      <c r="AC24" s="4"/>
    </row>
    <row r="25" spans="1:29" outlineLevel="1">
      <c r="A25" s="46"/>
      <c r="B25" s="31" t="s">
        <v>67</v>
      </c>
      <c r="C25" s="36"/>
      <c r="D25" s="37"/>
      <c r="E25" s="36"/>
      <c r="F25" s="37">
        <f>+F24-E10</f>
        <v>0</v>
      </c>
      <c r="G25" s="17"/>
      <c r="H25" s="37">
        <f>+H24-G10</f>
        <v>0</v>
      </c>
      <c r="I25" s="17"/>
      <c r="J25" s="37">
        <f>+J24-I10</f>
        <v>0</v>
      </c>
      <c r="K25" s="17"/>
      <c r="L25" s="37">
        <f>+L24-K10</f>
        <v>0</v>
      </c>
      <c r="M25" s="17"/>
      <c r="N25" s="37">
        <f>+N24-M10</f>
        <v>0</v>
      </c>
      <c r="O25" s="17"/>
      <c r="P25" s="37">
        <f>+P24-O10</f>
        <v>0</v>
      </c>
      <c r="Q25" s="17"/>
      <c r="R25" s="37">
        <f>+R24-Q10</f>
        <v>0</v>
      </c>
      <c r="S25" s="17"/>
      <c r="T25" s="37">
        <f>+T24-S10</f>
        <v>0</v>
      </c>
      <c r="U25" s="17"/>
      <c r="V25" s="37">
        <f>+V24-U10</f>
        <v>0</v>
      </c>
      <c r="W25" s="17"/>
      <c r="X25" s="37">
        <f>+X24-W10</f>
        <v>0</v>
      </c>
      <c r="Y25" s="17"/>
      <c r="Z25" s="37">
        <f>+Z24-Y10</f>
        <v>0</v>
      </c>
      <c r="AA25" s="17"/>
      <c r="AB25" s="37">
        <f>+AB24-AA10</f>
        <v>0</v>
      </c>
      <c r="AC25" s="4"/>
    </row>
    <row r="26" spans="1:29">
      <c r="A26" s="46"/>
      <c r="B26" s="39" t="s">
        <v>63</v>
      </c>
      <c r="C26" s="36"/>
      <c r="D26" s="37"/>
      <c r="E26" s="36"/>
      <c r="F26" s="37">
        <f>IF(E14&gt;F23,F23-E14,0)</f>
        <v>0</v>
      </c>
      <c r="G26" s="17"/>
      <c r="H26" s="37">
        <f>IF(G14&gt;H23,H23-G14,0)</f>
        <v>0</v>
      </c>
      <c r="I26" s="17"/>
      <c r="J26" s="37">
        <f>IF(I14&gt;J23,J23-I14,0)</f>
        <v>0</v>
      </c>
      <c r="K26" s="17"/>
      <c r="L26" s="37">
        <f>IF(K14&gt;L23,L23-K14,0)</f>
        <v>0</v>
      </c>
      <c r="M26" s="17"/>
      <c r="N26" s="37">
        <f>IF(M14&gt;N23,N23-M14,0)</f>
        <v>0</v>
      </c>
      <c r="O26" s="17"/>
      <c r="P26" s="37">
        <f>IF(O14&gt;P23,P23-O14,0)</f>
        <v>0</v>
      </c>
      <c r="Q26" s="17"/>
      <c r="R26" s="37">
        <f>IF(Q14&gt;R23,R23-Q14,0)</f>
        <v>0</v>
      </c>
      <c r="S26" s="17"/>
      <c r="T26" s="37">
        <f>IF(S14&gt;T23,T23-S14,0)</f>
        <v>0</v>
      </c>
      <c r="U26" s="17"/>
      <c r="V26" s="37">
        <f>IF(U14&gt;V23,V23-U14,0)</f>
        <v>0</v>
      </c>
      <c r="W26" s="17"/>
      <c r="X26" s="37">
        <f>IF(W14&gt;X23,X23-W14,0)</f>
        <v>0</v>
      </c>
      <c r="Y26" s="17"/>
      <c r="Z26" s="37">
        <f>IF(Y14&gt;Z23,Z23-Y14,0)</f>
        <v>0</v>
      </c>
      <c r="AA26" s="17"/>
      <c r="AB26" s="37">
        <f>IF(AA14&gt;AB23,AB23-AA14,0)</f>
        <v>0</v>
      </c>
      <c r="AC26" s="4"/>
    </row>
    <row r="27" spans="1:29" outlineLevel="1">
      <c r="A27" s="46"/>
      <c r="B27" s="31" t="s">
        <v>71</v>
      </c>
      <c r="C27" s="36"/>
      <c r="D27" s="37"/>
      <c r="E27" s="36"/>
      <c r="F27" s="37">
        <f>IF((F23-E14)&gt;0,F23-E14,0)</f>
        <v>0</v>
      </c>
      <c r="G27" s="17"/>
      <c r="H27" s="37">
        <f>IF((H23-G14)&gt;0,H23-G14,0)</f>
        <v>0</v>
      </c>
      <c r="I27" s="17"/>
      <c r="J27" s="37">
        <f>IF((J23-I14)&gt;0,J23-I14,0)</f>
        <v>0</v>
      </c>
      <c r="K27" s="17"/>
      <c r="L27" s="37">
        <f>IF((L23-K14)&gt;0,L23-K14,0)</f>
        <v>0</v>
      </c>
      <c r="M27" s="17"/>
      <c r="N27" s="37">
        <f>IF((N23-M14)&gt;0,N23-M14,0)</f>
        <v>0</v>
      </c>
      <c r="O27" s="17"/>
      <c r="P27" s="37">
        <f>IF((P23-O14)&gt;0,P23-O14,0)</f>
        <v>0</v>
      </c>
      <c r="Q27" s="17"/>
      <c r="R27" s="37">
        <f>IF((R23-Q14)&gt;0,R23-Q14,0)</f>
        <v>0</v>
      </c>
      <c r="S27" s="17"/>
      <c r="T27" s="37">
        <f>IF((T23-S14)&gt;0,T23-S14,0)</f>
        <v>0</v>
      </c>
      <c r="U27" s="17"/>
      <c r="V27" s="37">
        <f>IF((V23-U14)&gt;0,V23-U14,0)</f>
        <v>0</v>
      </c>
      <c r="W27" s="17"/>
      <c r="X27" s="37">
        <f>IF((X23-W14)&gt;0,X23-W14,0)</f>
        <v>0</v>
      </c>
      <c r="Y27" s="17"/>
      <c r="Z27" s="37">
        <f>IF((Z23-Y14)&gt;0,Z23-Y14,0)</f>
        <v>0</v>
      </c>
      <c r="AA27" s="17"/>
      <c r="AB27" s="37">
        <f>IF((AB23-AA14)&gt;0,AB23-AA14,0)</f>
        <v>0</v>
      </c>
      <c r="AC27" s="4"/>
    </row>
    <row r="28" spans="1:29">
      <c r="A28" s="46"/>
      <c r="B28" s="39" t="s">
        <v>70</v>
      </c>
      <c r="C28" s="36"/>
      <c r="D28" s="37"/>
      <c r="E28" s="36"/>
      <c r="F28" s="37">
        <f>IF(AND(F25=0,F23&gt;E14),F23-E14,0)</f>
        <v>0</v>
      </c>
      <c r="G28" s="17"/>
      <c r="H28" s="37">
        <f>IF(AND(H25=0,H23&gt;G14),H23-G14,0)</f>
        <v>0</v>
      </c>
      <c r="I28" s="17"/>
      <c r="J28" s="37">
        <f>IF(AND(J25=0,J23&gt;I14),J23-I14,0)</f>
        <v>0</v>
      </c>
      <c r="K28" s="17"/>
      <c r="L28" s="37">
        <f>IF(AND(L25=0,L23&gt;K14),L23-K14,0)</f>
        <v>0</v>
      </c>
      <c r="M28" s="17"/>
      <c r="N28" s="37">
        <f>IF(AND(N25=0,N23&gt;M14),N23-M14,0)</f>
        <v>0</v>
      </c>
      <c r="O28" s="17"/>
      <c r="P28" s="37">
        <f>IF(AND(P25=0,P23&gt;O14),P23-O14,0)</f>
        <v>0</v>
      </c>
      <c r="Q28" s="17"/>
      <c r="R28" s="37">
        <f>IF(AND(R25=0,R23&gt;Q14),R23-Q14,0)</f>
        <v>0</v>
      </c>
      <c r="S28" s="17"/>
      <c r="T28" s="37">
        <f>IF(AND(T25=0,T23&gt;S14),T23-S14,0)</f>
        <v>0</v>
      </c>
      <c r="U28" s="17"/>
      <c r="V28" s="37">
        <f>IF(AND(V25=0,V23&gt;U14),V23-U14,0)</f>
        <v>0</v>
      </c>
      <c r="W28" s="17"/>
      <c r="X28" s="37">
        <f>IF(AND(X25=0,X23&gt;W14),X23-W14,0)</f>
        <v>0</v>
      </c>
      <c r="Y28" s="17"/>
      <c r="Z28" s="37">
        <f>IF(AND(Z25=0,Z23&gt;Y14),Z23-Y14,0)</f>
        <v>0</v>
      </c>
      <c r="AA28" s="17"/>
      <c r="AB28" s="37">
        <f>IF(AND(AB25=0,AB23&gt;AA14),AB23-AA14,0)</f>
        <v>0</v>
      </c>
    </row>
    <row r="29" spans="1:29">
      <c r="A29" s="46"/>
      <c r="B29" s="39" t="s">
        <v>64</v>
      </c>
      <c r="C29" s="36"/>
      <c r="D29" s="37"/>
      <c r="E29" s="36"/>
      <c r="F29" s="37">
        <f>IF(AND(F25&gt;0,F23&gt;E14),F23-E14,0)</f>
        <v>0</v>
      </c>
      <c r="G29" s="17"/>
      <c r="H29" s="37">
        <f>IF(AND(H25&gt;0,H23&gt;G14),H23-G14,0)</f>
        <v>0</v>
      </c>
      <c r="I29" s="17"/>
      <c r="J29" s="37">
        <f>IF(AND(J25&gt;0,J23&gt;I14),J23-I14,0)</f>
        <v>0</v>
      </c>
      <c r="K29" s="17"/>
      <c r="L29" s="37">
        <f>IF(AND(L25&gt;0,L23&gt;K14),L23-K14,0)</f>
        <v>0</v>
      </c>
      <c r="M29" s="17"/>
      <c r="N29" s="37">
        <f>IF(AND(N25&gt;0,N23&gt;M14),N23-M14,0)</f>
        <v>0</v>
      </c>
      <c r="O29" s="17"/>
      <c r="P29" s="37">
        <f>IF(AND(P25&gt;0,P23&gt;O14),P23-O14,0)</f>
        <v>0</v>
      </c>
      <c r="Q29" s="17"/>
      <c r="R29" s="37">
        <f>IF(AND(R25&gt;0,R23&gt;Q14),R23-Q14,0)</f>
        <v>0</v>
      </c>
      <c r="S29" s="17"/>
      <c r="T29" s="37">
        <f>IF(AND(T25&gt;0,T23&gt;S14),T23-S14,0)</f>
        <v>0</v>
      </c>
      <c r="U29" s="17"/>
      <c r="V29" s="37">
        <f>IF(AND(V25&gt;0,V23&gt;U14),V23-U14,0)</f>
        <v>0</v>
      </c>
      <c r="W29" s="17"/>
      <c r="X29" s="37">
        <f>IF(AND(X25&gt;0,X23&gt;W14),X23-W14,0)</f>
        <v>0</v>
      </c>
      <c r="Y29" s="17"/>
      <c r="Z29" s="37">
        <f>IF(AND(Z25&gt;0,Z23&gt;Y14),Z23-Y14,0)</f>
        <v>0</v>
      </c>
      <c r="AA29" s="17"/>
      <c r="AB29" s="37">
        <f>IF(AND(AB25&gt;0,AB23&gt;AA14),AB23-AA14,0)</f>
        <v>0</v>
      </c>
    </row>
    <row r="30" spans="1:29">
      <c r="A30" s="46"/>
      <c r="B30" s="31"/>
      <c r="C30" s="36"/>
      <c r="D30" s="37"/>
      <c r="E30" s="36"/>
      <c r="F30" s="37"/>
      <c r="G30" s="17"/>
      <c r="H30" s="18"/>
      <c r="I30" s="17"/>
      <c r="J30" s="18"/>
      <c r="K30" s="17"/>
      <c r="L30" s="18"/>
      <c r="M30" s="17"/>
      <c r="N30" s="18"/>
      <c r="O30" s="17"/>
      <c r="P30" s="18"/>
      <c r="Q30" s="17"/>
      <c r="R30" s="18"/>
      <c r="S30" s="17"/>
      <c r="T30" s="18"/>
      <c r="U30" s="17"/>
      <c r="V30" s="18"/>
      <c r="W30" s="17"/>
      <c r="X30" s="18"/>
      <c r="Y30" s="17"/>
      <c r="Z30" s="18"/>
      <c r="AA30" s="17"/>
      <c r="AB30" s="18"/>
    </row>
    <row r="31" spans="1:29">
      <c r="A31" s="46"/>
      <c r="B31" s="7" t="s">
        <v>12</v>
      </c>
      <c r="C31" s="23"/>
      <c r="D31" s="24"/>
      <c r="E31" s="23"/>
      <c r="F31" s="24"/>
      <c r="G31" s="23"/>
      <c r="H31" s="24"/>
      <c r="I31" s="23"/>
      <c r="J31" s="24"/>
      <c r="K31" s="23"/>
      <c r="L31" s="24"/>
      <c r="M31" s="23"/>
      <c r="N31" s="24"/>
      <c r="O31" s="23"/>
      <c r="P31" s="24"/>
      <c r="Q31" s="23"/>
      <c r="R31" s="24"/>
      <c r="S31" s="23"/>
      <c r="T31" s="24"/>
      <c r="U31" s="23"/>
      <c r="V31" s="24"/>
      <c r="W31" s="23"/>
      <c r="X31" s="24"/>
      <c r="Y31" s="23"/>
      <c r="Z31" s="24"/>
      <c r="AA31" s="23"/>
      <c r="AB31" s="24"/>
    </row>
    <row r="32" spans="1:29">
      <c r="A32" s="46" t="s">
        <v>89</v>
      </c>
      <c r="B32" t="s">
        <v>13</v>
      </c>
      <c r="C32" s="17"/>
      <c r="D32" s="18"/>
      <c r="E32" s="17"/>
      <c r="F32" s="18"/>
      <c r="G32" s="17"/>
      <c r="H32" s="18"/>
      <c r="I32" s="17"/>
      <c r="J32" s="18"/>
      <c r="K32" s="17">
        <f>IF(F26&lt;0,((E5+F26+H29+J29)*E6)-(E14+F26+H29+J29),0)</f>
        <v>0</v>
      </c>
      <c r="L32" s="18"/>
      <c r="M32" s="17">
        <f>IF(H26&lt;0,((G5+H26+J29+L29)*G6)-(G14+H26+J29+L29),0)</f>
        <v>0</v>
      </c>
      <c r="N32" s="18"/>
      <c r="O32" s="17">
        <f>IF(J26&lt;0,((I5+J26+L29+N29)*I6)-(I14+J26+L29+N29),0)</f>
        <v>0</v>
      </c>
      <c r="P32" s="18"/>
      <c r="Q32" s="17">
        <f>IF(L26&lt;0,((K5+L26+N29+P29)*K6)-(K14+L26+N29+P29),0)</f>
        <v>0</v>
      </c>
      <c r="R32" s="18"/>
      <c r="S32" s="17">
        <f>IF(N26&lt;0,((M5+N26+P29+R29)*M6)-(M14+N26+P29+R29),0)</f>
        <v>0</v>
      </c>
      <c r="T32" s="18"/>
      <c r="U32" s="17">
        <f>IF(P26&lt;0,((O5+P26+R29+T29)*O6)-(O14+P26+R29+T29),0)</f>
        <v>0</v>
      </c>
      <c r="V32" s="18"/>
      <c r="W32" s="17">
        <f>IF(R26&lt;0,((Q5+R26+T29+V29)*Q6)-(Q14+R26+T29+V29),0)</f>
        <v>0</v>
      </c>
      <c r="X32" s="18"/>
      <c r="Y32" s="17">
        <f>IF(T26&lt;0,((S5+T26+V29+X29)*S6)-(S14+T26+V29+X29),0)</f>
        <v>0</v>
      </c>
      <c r="Z32" s="18"/>
      <c r="AA32" s="17">
        <f>IF(V26&lt;0,((U5+V26+X29+Z29)*U6)-(U14+V26+X29+Z29),0)</f>
        <v>0</v>
      </c>
      <c r="AB32" s="18"/>
    </row>
    <row r="33" spans="1:29">
      <c r="A33" s="46" t="s">
        <v>90</v>
      </c>
      <c r="B33" t="s">
        <v>14</v>
      </c>
      <c r="C33" s="17"/>
      <c r="D33" s="18"/>
      <c r="E33" s="17"/>
      <c r="F33" s="18"/>
      <c r="G33" s="17"/>
      <c r="H33" s="18"/>
      <c r="I33" s="17"/>
      <c r="J33" s="18"/>
      <c r="K33" s="17"/>
      <c r="L33" s="37"/>
      <c r="M33" s="36">
        <f>IF(L29=0,0,IF((SUM($K32:L32)=0),0,(L29/(-SUM($F26:J26))*SUM($K32:L32))))</f>
        <v>0</v>
      </c>
      <c r="N33" s="37"/>
      <c r="O33" s="36">
        <f>IF(N29=0,0,IF((SUM($K32:N32)=0),0,(N29/(-SUM($F26:L26))*SUM($K32:N32))))</f>
        <v>0</v>
      </c>
      <c r="P33" s="37"/>
      <c r="Q33" s="36">
        <f>IF(P29=0,0,IF((SUM($K32:P32)=0),0,(P29/(-SUM($F26:N26))*SUM($K32:P32))))</f>
        <v>0</v>
      </c>
      <c r="R33" s="37"/>
      <c r="S33" s="36">
        <f>IF(R29=0,0,IF((SUM($K32:R32)=0),0,(R29/(-SUM($F26:P26))*SUM($K32:R32))))</f>
        <v>0</v>
      </c>
      <c r="T33" s="37"/>
      <c r="U33" s="36">
        <f>IF(T29=0,0,IF((SUM($K32:T32)=0),0,(T29/(-SUM($F26:R26))*SUM($K32:T32))))</f>
        <v>0</v>
      </c>
      <c r="V33" s="37"/>
      <c r="W33" s="36">
        <f>IF(V29=0,0,IF((SUM($K32:V32)=0),0,(V29/(-SUM($F26:T26))*SUM($K32:V32))))</f>
        <v>0</v>
      </c>
      <c r="X33" s="37"/>
      <c r="Y33" s="36">
        <f>IF(X29=0,0,IF((SUM($K32:X32)=0),0,(X29/(-SUM($F26:V26))*SUM($K32:X32))))</f>
        <v>0</v>
      </c>
      <c r="Z33" s="37"/>
      <c r="AA33" s="36">
        <f>IF(Z29=0,0,IF((SUM($K32:Z32)=0),0,(Z29/(-SUM($F26:X26))*SUM($K32:Z32))))</f>
        <v>0</v>
      </c>
      <c r="AB33" s="37"/>
    </row>
    <row r="34" spans="1:29">
      <c r="A34" s="46"/>
      <c r="C34" s="17"/>
      <c r="D34" s="18"/>
      <c r="E34" s="17"/>
      <c r="F34" s="18"/>
      <c r="G34" s="17"/>
      <c r="H34" s="18"/>
      <c r="I34" s="17"/>
      <c r="J34" s="18"/>
      <c r="K34" s="17"/>
      <c r="L34" s="18"/>
      <c r="M34" s="17"/>
      <c r="N34" s="18"/>
      <c r="O34" s="17"/>
      <c r="P34" s="18"/>
      <c r="Q34" s="17"/>
      <c r="R34" s="18"/>
      <c r="S34" s="17"/>
      <c r="T34" s="18"/>
      <c r="U34" s="17"/>
      <c r="V34" s="18"/>
      <c r="W34" s="17"/>
      <c r="X34" s="18"/>
      <c r="Y34" s="17"/>
      <c r="Z34" s="18"/>
      <c r="AA34" s="17"/>
      <c r="AB34" s="18"/>
    </row>
    <row r="35" spans="1:29">
      <c r="A35" s="46"/>
      <c r="B35" s="9" t="s">
        <v>21</v>
      </c>
      <c r="C35" s="25"/>
      <c r="D35" s="26"/>
      <c r="E35" s="25"/>
      <c r="F35" s="26"/>
      <c r="G35" s="25"/>
      <c r="H35" s="26"/>
      <c r="I35" s="25"/>
      <c r="J35" s="26"/>
      <c r="K35" s="25"/>
      <c r="L35" s="26"/>
      <c r="M35" s="25"/>
      <c r="N35" s="26"/>
      <c r="O35" s="25"/>
      <c r="P35" s="26"/>
      <c r="Q35" s="25"/>
      <c r="R35" s="26"/>
      <c r="S35" s="25"/>
      <c r="T35" s="26"/>
      <c r="U35" s="25"/>
      <c r="V35" s="26"/>
      <c r="W35" s="25"/>
      <c r="X35" s="26"/>
      <c r="Y35" s="25"/>
      <c r="Z35" s="26"/>
      <c r="AA35" s="25"/>
      <c r="AB35" s="26"/>
    </row>
    <row r="36" spans="1:29">
      <c r="A36" s="46" t="s">
        <v>89</v>
      </c>
      <c r="B36" s="12" t="s">
        <v>37</v>
      </c>
      <c r="C36" s="17"/>
      <c r="D36" s="18"/>
      <c r="E36" s="17"/>
      <c r="F36" s="18"/>
      <c r="G36" s="17"/>
      <c r="H36" s="18"/>
      <c r="I36" s="17"/>
      <c r="J36" s="18"/>
      <c r="K36" s="17">
        <f>IF(K32&gt;0,(-F26-K32-H29-J29),0)</f>
        <v>0</v>
      </c>
      <c r="L36" s="18"/>
      <c r="M36" s="17">
        <f t="shared" ref="M36" si="59">IF(M32&gt;0,(-H26-M32-J29-L29),0)</f>
        <v>0</v>
      </c>
      <c r="N36" s="18"/>
      <c r="O36" s="17">
        <f t="shared" ref="O36" si="60">IF(O32&gt;0,(-J26-O32-L29-N29),0)</f>
        <v>0</v>
      </c>
      <c r="P36" s="18"/>
      <c r="Q36" s="17">
        <f t="shared" ref="Q36" si="61">IF(Q32&gt;0,(-L26-Q32-N29-P29),0)</f>
        <v>0</v>
      </c>
      <c r="R36" s="18"/>
      <c r="S36" s="17">
        <f t="shared" ref="S36" si="62">IF(S32&gt;0,(-N26-S32-P29-R29),0)</f>
        <v>0</v>
      </c>
      <c r="T36" s="18"/>
      <c r="U36" s="17">
        <f t="shared" ref="U36" si="63">IF(U32&gt;0,(-P26-U32-R29-T29),0)</f>
        <v>0</v>
      </c>
      <c r="V36" s="18"/>
      <c r="W36" s="17">
        <f t="shared" ref="W36" si="64">IF(W32&gt;0,(-R26-W32-T29-V29),0)</f>
        <v>0</v>
      </c>
      <c r="X36" s="18"/>
      <c r="Y36" s="17">
        <f t="shared" ref="Y36" si="65">IF(Y32&gt;0,(-T26-Y32-V29-X29),0)</f>
        <v>0</v>
      </c>
      <c r="Z36" s="18"/>
      <c r="AA36" s="17">
        <f t="shared" ref="AA36" si="66">IF(AA32&gt;0,(-V26-AA32-X29-Z29),0)</f>
        <v>0</v>
      </c>
      <c r="AB36" s="18"/>
    </row>
    <row r="37" spans="1:29">
      <c r="A37" s="46" t="s">
        <v>90</v>
      </c>
      <c r="B37" s="12" t="s">
        <v>38</v>
      </c>
      <c r="C37" s="17"/>
      <c r="D37" s="18"/>
      <c r="E37" s="17"/>
      <c r="F37" s="18"/>
      <c r="G37" s="17"/>
      <c r="H37" s="18"/>
      <c r="I37" s="17"/>
      <c r="J37" s="18"/>
      <c r="K37" s="17"/>
      <c r="L37" s="37"/>
      <c r="M37" s="36">
        <f>IF(L29=0,0,IF((SUM($K36:L36)=0),0,(L29/(-SUM($F26:J26))*SUM($K36:L36))))</f>
        <v>0</v>
      </c>
      <c r="N37" s="37"/>
      <c r="O37" s="36">
        <f>IF(N29=0,0,IF((SUM($K36:N36)=0),0,(N29/(-SUM($F26:L26))*SUM($K36:N36))))</f>
        <v>0</v>
      </c>
      <c r="P37" s="37"/>
      <c r="Q37" s="36">
        <f>IF(P29=0,0,IF((SUM($K36:P36)=0),0,(P29/(-SUM($F26:N26))*SUM($K36:P36))))</f>
        <v>0</v>
      </c>
      <c r="R37" s="37"/>
      <c r="S37" s="36">
        <f>IF(R29=0,0,IF((SUM($K36:R36)=0),0,(R29/(-SUM($F26:P26))*SUM($K36:R36))))</f>
        <v>0</v>
      </c>
      <c r="T37" s="37"/>
      <c r="U37" s="36">
        <f>IF(T29=0,0,IF((SUM($K36:T36)=0),0,(T29/(-SUM($F26:R26))*SUM($K36:T36))))</f>
        <v>0</v>
      </c>
      <c r="V37" s="37"/>
      <c r="W37" s="36">
        <f>IF(V29=0,0,IF((SUM($K36:V36)=0),0,(V29/(-SUM($F26:T26))*SUM($K36:V36))))</f>
        <v>0</v>
      </c>
      <c r="X37" s="37"/>
      <c r="Y37" s="36">
        <f>IF(X29=0,0,IF((SUM($K36:X36)=0),0,(X29/(-SUM($F26:V26))*SUM($K36:X36))))</f>
        <v>0</v>
      </c>
      <c r="Z37" s="37"/>
      <c r="AA37" s="36">
        <f>IF(Z29=0,0,IF((SUM($K36:Z36)=0),0,(Z29/(-SUM($F26:X26))*SUM($K36:Z36))))</f>
        <v>0</v>
      </c>
      <c r="AB37" s="37"/>
    </row>
    <row r="38" spans="1:29">
      <c r="A38" s="46"/>
      <c r="B38" t="s">
        <v>36</v>
      </c>
      <c r="C38" s="17"/>
      <c r="D38" s="18"/>
      <c r="E38" s="17">
        <f>(E5*E6)-E36+E37</f>
        <v>200000</v>
      </c>
      <c r="F38" s="18"/>
      <c r="G38" s="17">
        <f>(G5*G6)-G36+G37</f>
        <v>225000</v>
      </c>
      <c r="H38" s="18"/>
      <c r="I38" s="17">
        <f>(I5*I6)-I36+I37</f>
        <v>212500</v>
      </c>
      <c r="J38" s="18"/>
      <c r="K38" s="17">
        <f>(K5*K6)-K36+K37</f>
        <v>205000</v>
      </c>
      <c r="L38" s="18"/>
      <c r="M38" s="17">
        <f>(M5*M6)-M36+M37</f>
        <v>197500</v>
      </c>
      <c r="N38" s="18"/>
      <c r="O38" s="17">
        <f>(O5*O6)-O36+O37</f>
        <v>202500</v>
      </c>
      <c r="P38" s="18"/>
      <c r="Q38" s="17">
        <f>(Q5*Q6)-Q36+Q37</f>
        <v>200000</v>
      </c>
      <c r="R38" s="18"/>
      <c r="S38" s="17">
        <f>(S5*S6)-S36+S37</f>
        <v>225000</v>
      </c>
      <c r="T38" s="18"/>
      <c r="U38" s="17">
        <f>(U5*U6)-U36+U37</f>
        <v>212500</v>
      </c>
      <c r="V38" s="18"/>
      <c r="W38" s="17">
        <f>(W5*W6)-W36+W37</f>
        <v>205000</v>
      </c>
      <c r="X38" s="18"/>
      <c r="Y38" s="17">
        <f>(Y5*Y6)-Y36+Y37</f>
        <v>197500</v>
      </c>
      <c r="Z38" s="18"/>
      <c r="AA38" s="17">
        <f>(AA5*AA6)-AA36+AA37</f>
        <v>202500</v>
      </c>
      <c r="AB38" s="18"/>
      <c r="AC38" s="4">
        <f>SUM(C38:AB38)</f>
        <v>2485000</v>
      </c>
    </row>
    <row r="39" spans="1:29" ht="15.75" thickBot="1">
      <c r="A39" s="47"/>
      <c r="B39" s="3"/>
      <c r="C39" s="27"/>
      <c r="D39" s="28"/>
      <c r="E39" s="27"/>
      <c r="F39" s="28"/>
      <c r="G39" s="27"/>
      <c r="H39" s="28"/>
      <c r="I39" s="27"/>
      <c r="J39" s="28"/>
      <c r="K39" s="27"/>
      <c r="L39" s="28"/>
      <c r="M39" s="27"/>
      <c r="N39" s="28"/>
      <c r="O39" s="27"/>
      <c r="P39" s="28"/>
      <c r="Q39" s="27"/>
      <c r="R39" s="28"/>
      <c r="S39" s="27"/>
      <c r="T39" s="28"/>
      <c r="U39" s="27"/>
      <c r="V39" s="28"/>
      <c r="W39" s="27"/>
      <c r="X39" s="28"/>
      <c r="Y39" s="27"/>
      <c r="Z39" s="28"/>
      <c r="AA39" s="27"/>
      <c r="AB39" s="28"/>
    </row>
    <row r="40" spans="1:29">
      <c r="B40" s="2"/>
      <c r="C40" s="5"/>
      <c r="D40" s="5"/>
      <c r="E40" s="5"/>
      <c r="F40" s="5"/>
      <c r="G40" s="5"/>
      <c r="H40" s="5"/>
      <c r="I40" s="5"/>
      <c r="J40" s="5"/>
      <c r="K40" s="5"/>
      <c r="L40" s="5"/>
      <c r="M40" s="5"/>
      <c r="N40" s="5"/>
      <c r="O40" s="5"/>
      <c r="P40" s="5"/>
      <c r="Q40" s="5"/>
      <c r="R40" s="5"/>
      <c r="S40" s="5"/>
      <c r="T40" s="5"/>
      <c r="U40" s="5"/>
      <c r="V40" s="5"/>
      <c r="W40" s="5"/>
      <c r="X40" s="5"/>
      <c r="Y40" s="5"/>
      <c r="Z40" s="5"/>
      <c r="AA40" s="5"/>
      <c r="AB40" s="5"/>
    </row>
    <row r="41" spans="1:29">
      <c r="B41" s="33" t="s">
        <v>57</v>
      </c>
      <c r="C41" s="5"/>
      <c r="D41" s="5"/>
      <c r="E41" s="5"/>
      <c r="F41" s="5"/>
      <c r="G41" s="5"/>
      <c r="H41" s="5"/>
      <c r="I41" s="5"/>
      <c r="J41" s="5"/>
      <c r="K41" s="5"/>
      <c r="L41" s="5"/>
      <c r="M41" s="5"/>
      <c r="N41" s="5"/>
      <c r="O41" s="5"/>
      <c r="P41" s="5"/>
      <c r="Q41" s="5"/>
      <c r="R41" s="5"/>
      <c r="S41" s="5"/>
      <c r="T41" s="5"/>
      <c r="U41" s="5"/>
      <c r="V41" s="5"/>
      <c r="W41" s="5"/>
      <c r="X41" s="5"/>
      <c r="Y41" s="5"/>
      <c r="Z41" s="5"/>
      <c r="AA41" s="5"/>
      <c r="AB41" s="5"/>
    </row>
    <row r="42" spans="1:29">
      <c r="B42" s="11" t="s">
        <v>59</v>
      </c>
      <c r="C42" s="5"/>
      <c r="D42" s="5"/>
      <c r="E42" s="5"/>
      <c r="F42" s="5"/>
      <c r="G42" s="5"/>
      <c r="H42" s="5"/>
      <c r="I42" s="5"/>
      <c r="J42" s="5"/>
      <c r="K42" s="5"/>
      <c r="L42" s="5"/>
      <c r="M42" s="5"/>
      <c r="N42" s="5"/>
      <c r="O42" s="5"/>
      <c r="P42" s="5"/>
      <c r="Q42" s="5"/>
      <c r="R42" s="5"/>
      <c r="S42" s="5"/>
      <c r="T42" s="5"/>
      <c r="U42" s="5"/>
      <c r="V42" s="5"/>
      <c r="W42" s="5"/>
      <c r="X42" s="5"/>
      <c r="Y42" s="5"/>
      <c r="Z42" s="5"/>
      <c r="AA42" s="5"/>
      <c r="AB42" s="5"/>
    </row>
    <row r="43" spans="1:29">
      <c r="B43" s="11" t="s">
        <v>62</v>
      </c>
      <c r="C43" s="5"/>
      <c r="D43" s="5"/>
      <c r="E43" s="5"/>
      <c r="F43" s="5"/>
      <c r="G43" s="5"/>
      <c r="H43" s="5"/>
      <c r="I43" s="5"/>
      <c r="J43" s="5"/>
      <c r="K43" s="5"/>
      <c r="L43" s="5"/>
      <c r="M43" s="5"/>
      <c r="N43" s="5"/>
      <c r="O43" s="5"/>
      <c r="P43" s="5"/>
      <c r="Q43" s="5"/>
      <c r="R43" s="5"/>
      <c r="S43" s="5"/>
      <c r="T43" s="5"/>
      <c r="U43" s="5"/>
      <c r="V43" s="5"/>
      <c r="W43" s="5"/>
      <c r="X43" s="5"/>
      <c r="Y43" s="5"/>
      <c r="Z43" s="5"/>
      <c r="AA43" s="5"/>
      <c r="AB43" s="5"/>
      <c r="AC43" s="5">
        <f>AC38-AC23</f>
        <v>0</v>
      </c>
    </row>
    <row r="44" spans="1:29">
      <c r="B44" s="11" t="s">
        <v>69</v>
      </c>
      <c r="C44" s="5"/>
      <c r="D44" s="5"/>
      <c r="E44" s="5"/>
      <c r="F44" s="5"/>
      <c r="G44" s="5"/>
      <c r="H44" s="5"/>
      <c r="I44" s="5"/>
      <c r="J44" s="5"/>
      <c r="K44" s="5"/>
      <c r="L44" s="5"/>
      <c r="M44" s="5"/>
      <c r="N44" s="5"/>
      <c r="O44" s="5"/>
      <c r="P44" s="5"/>
      <c r="Q44" s="5"/>
      <c r="R44" s="5"/>
      <c r="S44" s="5"/>
      <c r="T44" s="5"/>
      <c r="U44" s="5"/>
      <c r="V44" s="5"/>
      <c r="W44" s="5"/>
      <c r="X44" s="5"/>
      <c r="Y44" s="5"/>
      <c r="Z44" s="5"/>
      <c r="AA44" s="5"/>
      <c r="AB44" s="5"/>
      <c r="AC44" s="5"/>
    </row>
    <row r="45" spans="1:29">
      <c r="B45" s="2"/>
      <c r="C45" s="5"/>
      <c r="D45" s="5"/>
      <c r="E45" s="5"/>
      <c r="F45" s="5"/>
      <c r="G45" s="5"/>
      <c r="H45" s="5"/>
      <c r="I45" s="5"/>
      <c r="J45" s="5"/>
      <c r="K45" s="5"/>
      <c r="L45" s="5"/>
      <c r="M45" s="5"/>
      <c r="N45" s="5"/>
      <c r="O45" s="5"/>
      <c r="P45" s="5"/>
      <c r="Q45" s="5"/>
      <c r="R45" s="5"/>
      <c r="S45" s="5"/>
      <c r="T45" s="5"/>
      <c r="U45" s="5"/>
      <c r="V45" s="5"/>
      <c r="W45" s="5"/>
      <c r="X45" s="5"/>
      <c r="Y45" s="5"/>
      <c r="Z45" s="5"/>
      <c r="AA45" s="5"/>
      <c r="AB45" s="5"/>
      <c r="AC45" s="5"/>
    </row>
    <row r="46" spans="1:29">
      <c r="B46" s="2"/>
      <c r="C46" s="5"/>
      <c r="D46" s="5"/>
      <c r="E46" s="5"/>
      <c r="F46" s="5"/>
      <c r="G46" s="5"/>
      <c r="H46" s="5"/>
      <c r="I46" s="5"/>
      <c r="J46" s="5"/>
      <c r="K46" s="5"/>
      <c r="L46" s="5"/>
      <c r="M46" s="5"/>
      <c r="N46" s="5"/>
      <c r="O46" s="5"/>
      <c r="P46" s="5"/>
      <c r="Q46" s="5"/>
      <c r="R46" s="5"/>
      <c r="S46" s="5"/>
      <c r="T46" s="5"/>
      <c r="U46" s="5"/>
      <c r="V46" s="5"/>
      <c r="W46" s="5"/>
      <c r="X46" s="5"/>
      <c r="Y46" s="5"/>
      <c r="Z46" s="5"/>
      <c r="AA46" s="5"/>
      <c r="AB46" s="5"/>
      <c r="AC46" s="2"/>
    </row>
    <row r="47" spans="1:29">
      <c r="B47" s="2"/>
      <c r="C47" s="5"/>
      <c r="D47" s="5"/>
      <c r="E47" s="5"/>
      <c r="F47" s="5"/>
      <c r="G47" s="5"/>
      <c r="H47" s="5"/>
      <c r="I47" s="5"/>
      <c r="J47" s="5"/>
      <c r="K47" s="5"/>
      <c r="L47" s="5"/>
      <c r="M47" s="5"/>
      <c r="N47" s="5"/>
      <c r="O47" s="5"/>
      <c r="P47" s="5"/>
      <c r="Q47" s="5"/>
      <c r="R47" s="5"/>
      <c r="S47" s="5"/>
      <c r="T47" s="5"/>
      <c r="U47" s="5"/>
      <c r="V47" s="5"/>
      <c r="W47" s="5"/>
      <c r="X47" s="5"/>
      <c r="Y47" s="5"/>
      <c r="Z47" s="5"/>
      <c r="AA47" s="5"/>
      <c r="AB47" s="5"/>
      <c r="AC47" s="2"/>
    </row>
    <row r="48" spans="1:29">
      <c r="B48" s="2"/>
      <c r="C48" s="5"/>
      <c r="D48" s="5"/>
      <c r="E48" s="5"/>
      <c r="F48" s="5"/>
      <c r="G48" s="5"/>
      <c r="H48" s="5"/>
      <c r="I48" s="5"/>
      <c r="J48" s="5"/>
      <c r="K48" s="5"/>
      <c r="L48" s="5"/>
      <c r="M48" s="5"/>
      <c r="N48" s="5"/>
      <c r="O48" s="5"/>
      <c r="P48" s="5"/>
      <c r="Q48" s="5"/>
      <c r="R48" s="5"/>
      <c r="S48" s="5"/>
      <c r="T48" s="5"/>
      <c r="U48" s="5"/>
      <c r="V48" s="5"/>
      <c r="W48" s="5"/>
      <c r="X48" s="5"/>
      <c r="Y48" s="5"/>
      <c r="Z48" s="5"/>
      <c r="AA48" s="5"/>
      <c r="AB48" s="5"/>
      <c r="AC48" s="2"/>
    </row>
    <row r="49" spans="2:44">
      <c r="B49" s="2"/>
      <c r="C49" s="5"/>
      <c r="D49" s="5"/>
      <c r="E49" s="5"/>
      <c r="F49" s="5"/>
      <c r="G49" s="5"/>
      <c r="H49" s="5"/>
      <c r="I49" s="5"/>
      <c r="J49" s="5"/>
      <c r="K49" s="5"/>
      <c r="L49" s="5"/>
      <c r="M49" s="5"/>
      <c r="N49" s="2"/>
      <c r="O49" s="2"/>
      <c r="P49" s="2"/>
      <c r="Q49" s="2"/>
      <c r="R49" s="2"/>
      <c r="S49" s="2"/>
      <c r="T49" s="2"/>
      <c r="U49" s="2"/>
      <c r="V49" s="2"/>
      <c r="W49" s="2"/>
      <c r="X49" s="2"/>
      <c r="Y49" s="2"/>
      <c r="Z49" s="2"/>
      <c r="AA49" s="2"/>
      <c r="AB49" s="2"/>
      <c r="AC49" s="2"/>
    </row>
    <row r="50" spans="2:44">
      <c r="B50" s="2"/>
      <c r="C50" s="5"/>
      <c r="D50" s="5"/>
      <c r="E50" s="5"/>
      <c r="F50" s="5"/>
      <c r="G50" s="5"/>
      <c r="H50" s="5"/>
      <c r="I50" s="5"/>
      <c r="J50" s="5"/>
      <c r="K50" s="5"/>
      <c r="L50" s="5"/>
      <c r="M50" s="5"/>
      <c r="N50" s="2"/>
      <c r="O50" s="2"/>
      <c r="P50" s="2"/>
      <c r="Q50" s="2"/>
      <c r="R50" s="2"/>
      <c r="S50" s="2"/>
      <c r="T50" s="2"/>
      <c r="U50" s="2"/>
      <c r="V50" s="2"/>
      <c r="W50" s="2"/>
      <c r="X50" s="2"/>
      <c r="Y50" s="2"/>
      <c r="Z50" s="2"/>
      <c r="AA50" s="2"/>
      <c r="AB50" s="2"/>
      <c r="AC50" s="2"/>
    </row>
    <row r="51" spans="2:44">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row>
    <row r="52" spans="2:44">
      <c r="B52" s="2"/>
      <c r="C52" s="2"/>
      <c r="D52" s="2"/>
      <c r="E52" s="5"/>
      <c r="F52" s="5"/>
      <c r="G52" s="5"/>
      <c r="H52" s="5"/>
      <c r="I52" s="5"/>
      <c r="J52" s="5"/>
      <c r="K52" s="5"/>
      <c r="L52" s="5"/>
      <c r="M52" s="5"/>
      <c r="N52" s="5"/>
      <c r="O52" s="5"/>
      <c r="P52" s="5"/>
      <c r="Q52" s="5"/>
      <c r="R52" s="5"/>
      <c r="S52" s="5"/>
      <c r="T52" s="5"/>
      <c r="U52" s="5"/>
      <c r="V52" s="5"/>
      <c r="W52" s="5"/>
      <c r="X52" s="5"/>
      <c r="Y52" s="5"/>
      <c r="Z52" s="5"/>
      <c r="AA52" s="5"/>
      <c r="AB52" s="5"/>
      <c r="AC52" s="5"/>
      <c r="AD52" s="4"/>
      <c r="AE52" s="4"/>
      <c r="AF52" s="4"/>
      <c r="AG52" s="4"/>
      <c r="AH52" s="4"/>
      <c r="AI52" s="4"/>
      <c r="AJ52" s="4"/>
      <c r="AK52" s="4"/>
      <c r="AL52" s="4"/>
      <c r="AM52" s="4"/>
      <c r="AN52" s="4"/>
    </row>
    <row r="53" spans="2:44">
      <c r="B53" s="2"/>
      <c r="C53" s="2"/>
      <c r="D53" s="2"/>
      <c r="E53" s="5"/>
      <c r="F53" s="5"/>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row>
    <row r="54" spans="2:44">
      <c r="E54" s="4"/>
      <c r="F54" s="5"/>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row>
    <row r="55" spans="2:44">
      <c r="E55" s="4"/>
      <c r="F55" s="5"/>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row>
    <row r="56" spans="2:44">
      <c r="E56" s="4"/>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row>
    <row r="57" spans="2:44">
      <c r="E57" s="4"/>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row>
    <row r="58" spans="2:44">
      <c r="E58" s="4"/>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row>
    <row r="59" spans="2:44">
      <c r="E59" s="4"/>
    </row>
    <row r="60" spans="2:44">
      <c r="E60" s="4"/>
    </row>
    <row r="61" spans="2:44">
      <c r="E61" s="4"/>
    </row>
    <row r="62" spans="2:44">
      <c r="E62" s="4"/>
    </row>
    <row r="63" spans="2:44">
      <c r="E63" s="4"/>
    </row>
    <row r="64" spans="2:44">
      <c r="E64" s="4"/>
    </row>
    <row r="65" spans="5:5">
      <c r="E65" s="4"/>
    </row>
  </sheetData>
  <sheetProtection password="CB3D" sheet="1" objects="1" scenarios="1"/>
  <mergeCells count="77">
    <mergeCell ref="Y7:Z7"/>
    <mergeCell ref="AA7:AB7"/>
    <mergeCell ref="O7:P7"/>
    <mergeCell ref="Q7:R7"/>
    <mergeCell ref="S7:T7"/>
    <mergeCell ref="U7:V7"/>
    <mergeCell ref="W7:X7"/>
    <mergeCell ref="E7:F7"/>
    <mergeCell ref="G7:H7"/>
    <mergeCell ref="I7:J7"/>
    <mergeCell ref="K7:L7"/>
    <mergeCell ref="M7:N7"/>
    <mergeCell ref="M2:N2"/>
    <mergeCell ref="C2:D2"/>
    <mergeCell ref="E2:F2"/>
    <mergeCell ref="G2:H2"/>
    <mergeCell ref="I2:J2"/>
    <mergeCell ref="K2:L2"/>
    <mergeCell ref="AA2:AB2"/>
    <mergeCell ref="C3:D3"/>
    <mergeCell ref="E3:F3"/>
    <mergeCell ref="G3:H3"/>
    <mergeCell ref="I3:J3"/>
    <mergeCell ref="K3:L3"/>
    <mergeCell ref="M3:N3"/>
    <mergeCell ref="O3:P3"/>
    <mergeCell ref="Q3:R3"/>
    <mergeCell ref="S3:T3"/>
    <mergeCell ref="O2:P2"/>
    <mergeCell ref="Q2:R2"/>
    <mergeCell ref="S2:T2"/>
    <mergeCell ref="U2:V2"/>
    <mergeCell ref="W2:X2"/>
    <mergeCell ref="Y2:Z2"/>
    <mergeCell ref="M6:N6"/>
    <mergeCell ref="AA6:AB6"/>
    <mergeCell ref="U6:V6"/>
    <mergeCell ref="W6:X6"/>
    <mergeCell ref="Y6:Z6"/>
    <mergeCell ref="O6:P6"/>
    <mergeCell ref="Q6:R6"/>
    <mergeCell ref="S6:T6"/>
    <mergeCell ref="C6:D6"/>
    <mergeCell ref="E6:F6"/>
    <mergeCell ref="G6:H6"/>
    <mergeCell ref="I6:J6"/>
    <mergeCell ref="K6:L6"/>
    <mergeCell ref="U3:V3"/>
    <mergeCell ref="W3:X3"/>
    <mergeCell ref="Y3:Z3"/>
    <mergeCell ref="AA3:AB3"/>
    <mergeCell ref="K5:L5"/>
    <mergeCell ref="W5:X5"/>
    <mergeCell ref="Y5:Z5"/>
    <mergeCell ref="AA5:AB5"/>
    <mergeCell ref="W4:X4"/>
    <mergeCell ref="Y4:Z4"/>
    <mergeCell ref="AA4:AB4"/>
    <mergeCell ref="M4:N4"/>
    <mergeCell ref="O4:P4"/>
    <mergeCell ref="Q4:R4"/>
    <mergeCell ref="S4:T4"/>
    <mergeCell ref="U4:V4"/>
    <mergeCell ref="I5:J5"/>
    <mergeCell ref="G5:H5"/>
    <mergeCell ref="E5:F5"/>
    <mergeCell ref="C5:D5"/>
    <mergeCell ref="U5:V5"/>
    <mergeCell ref="M5:N5"/>
    <mergeCell ref="O5:P5"/>
    <mergeCell ref="Q5:R5"/>
    <mergeCell ref="S5:T5"/>
    <mergeCell ref="C4:D4"/>
    <mergeCell ref="E4:F4"/>
    <mergeCell ref="G4:H4"/>
    <mergeCell ref="I4:J4"/>
    <mergeCell ref="K4:L4"/>
  </mergeCells>
  <pageMargins left="0.7" right="0.7" top="0.75" bottom="0.75" header="0.3" footer="0.3"/>
  <pageSetup paperSize="8" scale="68"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AQ65"/>
  <sheetViews>
    <sheetView zoomScale="85" zoomScaleNormal="85" workbookViewId="0">
      <selection activeCell="D21" sqref="D21"/>
    </sheetView>
  </sheetViews>
  <sheetFormatPr defaultRowHeight="15" outlineLevelRow="2"/>
  <cols>
    <col min="1" max="1" width="37.5703125" customWidth="1"/>
    <col min="5" max="5" width="10.5703125" bestFit="1" customWidth="1"/>
    <col min="28" max="28" width="9.85546875" bestFit="1" customWidth="1"/>
  </cols>
  <sheetData>
    <row r="1" spans="1:27">
      <c r="A1" s="1" t="s">
        <v>22</v>
      </c>
    </row>
    <row r="2" spans="1:27">
      <c r="B2" s="56" t="s">
        <v>0</v>
      </c>
      <c r="C2" s="57"/>
      <c r="D2" s="56" t="s">
        <v>1</v>
      </c>
      <c r="E2" s="57"/>
      <c r="F2" s="56" t="s">
        <v>2</v>
      </c>
      <c r="G2" s="57"/>
      <c r="H2" s="56" t="s">
        <v>3</v>
      </c>
      <c r="I2" s="57"/>
      <c r="J2" s="56" t="s">
        <v>4</v>
      </c>
      <c r="K2" s="57"/>
      <c r="L2" s="56" t="s">
        <v>5</v>
      </c>
      <c r="M2" s="57"/>
      <c r="N2" s="56" t="s">
        <v>6</v>
      </c>
      <c r="O2" s="57"/>
      <c r="P2" s="56" t="s">
        <v>15</v>
      </c>
      <c r="Q2" s="57"/>
      <c r="R2" s="56" t="s">
        <v>16</v>
      </c>
      <c r="S2" s="57"/>
      <c r="T2" s="56" t="s">
        <v>17</v>
      </c>
      <c r="U2" s="57"/>
      <c r="V2" s="56" t="s">
        <v>18</v>
      </c>
      <c r="W2" s="57"/>
      <c r="X2" s="56" t="s">
        <v>19</v>
      </c>
      <c r="Y2" s="57"/>
      <c r="Z2" s="56" t="s">
        <v>20</v>
      </c>
      <c r="AA2" s="57"/>
    </row>
    <row r="3" spans="1:27">
      <c r="A3" t="s">
        <v>9</v>
      </c>
      <c r="B3" s="48"/>
      <c r="C3" s="49"/>
      <c r="D3" s="50">
        <v>4000000</v>
      </c>
      <c r="E3" s="51"/>
      <c r="F3" s="50">
        <v>4500000</v>
      </c>
      <c r="G3" s="51"/>
      <c r="H3" s="50">
        <v>4250000</v>
      </c>
      <c r="I3" s="51"/>
      <c r="J3" s="50">
        <v>4100000</v>
      </c>
      <c r="K3" s="51"/>
      <c r="L3" s="50">
        <v>3950000</v>
      </c>
      <c r="M3" s="51"/>
      <c r="N3" s="50">
        <v>4050000</v>
      </c>
      <c r="O3" s="51"/>
      <c r="P3" s="50">
        <v>4000000</v>
      </c>
      <c r="Q3" s="51"/>
      <c r="R3" s="50">
        <v>4500000</v>
      </c>
      <c r="S3" s="51"/>
      <c r="T3" s="50">
        <v>4250000</v>
      </c>
      <c r="U3" s="51"/>
      <c r="V3" s="50">
        <v>4100000</v>
      </c>
      <c r="W3" s="51"/>
      <c r="X3" s="50">
        <v>3950000</v>
      </c>
      <c r="Y3" s="51"/>
      <c r="Z3" s="50">
        <v>4050000</v>
      </c>
      <c r="AA3" s="51"/>
    </row>
    <row r="4" spans="1:27">
      <c r="A4" t="s">
        <v>47</v>
      </c>
      <c r="B4" s="48"/>
      <c r="C4" s="49"/>
      <c r="D4" s="50">
        <v>0</v>
      </c>
      <c r="E4" s="51"/>
      <c r="F4" s="50">
        <v>0</v>
      </c>
      <c r="G4" s="51"/>
      <c r="H4" s="50">
        <v>0</v>
      </c>
      <c r="I4" s="51"/>
      <c r="J4" s="50">
        <v>0</v>
      </c>
      <c r="K4" s="51"/>
      <c r="L4" s="50">
        <v>0</v>
      </c>
      <c r="M4" s="51"/>
      <c r="N4" s="50">
        <v>0</v>
      </c>
      <c r="O4" s="51"/>
      <c r="P4" s="50">
        <v>0</v>
      </c>
      <c r="Q4" s="51"/>
      <c r="R4" s="50">
        <v>0</v>
      </c>
      <c r="S4" s="51"/>
      <c r="T4" s="50">
        <v>0</v>
      </c>
      <c r="U4" s="51"/>
      <c r="V4" s="50">
        <v>0</v>
      </c>
      <c r="W4" s="51"/>
      <c r="X4" s="50">
        <v>0</v>
      </c>
      <c r="Y4" s="51"/>
      <c r="Z4" s="50">
        <v>0</v>
      </c>
      <c r="AA4" s="51"/>
    </row>
    <row r="5" spans="1:27">
      <c r="A5" t="s">
        <v>48</v>
      </c>
      <c r="B5" s="48"/>
      <c r="C5" s="49"/>
      <c r="D5" s="48">
        <f>D3-D4</f>
        <v>4000000</v>
      </c>
      <c r="E5" s="49"/>
      <c r="F5" s="48">
        <f>F3-F4</f>
        <v>4500000</v>
      </c>
      <c r="G5" s="49"/>
      <c r="H5" s="48">
        <f>H3-H4</f>
        <v>4250000</v>
      </c>
      <c r="I5" s="49"/>
      <c r="J5" s="48">
        <f>J3-J4</f>
        <v>4100000</v>
      </c>
      <c r="K5" s="49"/>
      <c r="L5" s="48">
        <f>L3-L4</f>
        <v>3950000</v>
      </c>
      <c r="M5" s="49"/>
      <c r="N5" s="48">
        <f>N3-N4</f>
        <v>4050000</v>
      </c>
      <c r="O5" s="49"/>
      <c r="P5" s="48">
        <f>P3-P4</f>
        <v>4000000</v>
      </c>
      <c r="Q5" s="49"/>
      <c r="R5" s="48">
        <f>R3-R4</f>
        <v>4500000</v>
      </c>
      <c r="S5" s="49"/>
      <c r="T5" s="48">
        <f>T3-T4</f>
        <v>4250000</v>
      </c>
      <c r="U5" s="49"/>
      <c r="V5" s="48">
        <f>V3-V4</f>
        <v>4100000</v>
      </c>
      <c r="W5" s="49"/>
      <c r="X5" s="48">
        <f>X3-X4</f>
        <v>3950000</v>
      </c>
      <c r="Y5" s="49"/>
      <c r="Z5" s="48">
        <f>Z3-Z4</f>
        <v>4050000</v>
      </c>
      <c r="AA5" s="49"/>
    </row>
    <row r="6" spans="1:27">
      <c r="A6" t="s">
        <v>10</v>
      </c>
      <c r="B6" s="52">
        <v>0.05</v>
      </c>
      <c r="C6" s="53"/>
      <c r="D6" s="54">
        <v>0.05</v>
      </c>
      <c r="E6" s="55"/>
      <c r="F6" s="54">
        <v>0.05</v>
      </c>
      <c r="G6" s="55"/>
      <c r="H6" s="54">
        <v>0.05</v>
      </c>
      <c r="I6" s="55"/>
      <c r="J6" s="54">
        <v>0.05</v>
      </c>
      <c r="K6" s="55"/>
      <c r="L6" s="54">
        <v>0.05</v>
      </c>
      <c r="M6" s="55"/>
      <c r="N6" s="54">
        <v>0.05</v>
      </c>
      <c r="O6" s="55"/>
      <c r="P6" s="54">
        <v>0.05</v>
      </c>
      <c r="Q6" s="55"/>
      <c r="R6" s="54">
        <v>0.05</v>
      </c>
      <c r="S6" s="55"/>
      <c r="T6" s="54">
        <v>0.05</v>
      </c>
      <c r="U6" s="55"/>
      <c r="V6" s="54">
        <v>0.05</v>
      </c>
      <c r="W6" s="55"/>
      <c r="X6" s="54">
        <v>0.05</v>
      </c>
      <c r="Y6" s="55"/>
      <c r="Z6" s="54">
        <v>0.05</v>
      </c>
      <c r="AA6" s="55"/>
    </row>
    <row r="7" spans="1:27">
      <c r="A7" t="s">
        <v>76</v>
      </c>
      <c r="B7" s="43"/>
      <c r="C7" s="44"/>
      <c r="D7" s="54" t="s">
        <v>77</v>
      </c>
      <c r="E7" s="55"/>
      <c r="F7" s="54" t="s">
        <v>77</v>
      </c>
      <c r="G7" s="55"/>
      <c r="H7" s="54" t="s">
        <v>77</v>
      </c>
      <c r="I7" s="55"/>
      <c r="J7" s="54" t="s">
        <v>77</v>
      </c>
      <c r="K7" s="55"/>
      <c r="L7" s="54" t="s">
        <v>77</v>
      </c>
      <c r="M7" s="55"/>
      <c r="N7" s="54" t="s">
        <v>77</v>
      </c>
      <c r="O7" s="55"/>
      <c r="P7" s="54" t="s">
        <v>77</v>
      </c>
      <c r="Q7" s="55"/>
      <c r="R7" s="54" t="s">
        <v>77</v>
      </c>
      <c r="S7" s="55"/>
      <c r="T7" s="54" t="s">
        <v>77</v>
      </c>
      <c r="U7" s="55"/>
      <c r="V7" s="54" t="s">
        <v>77</v>
      </c>
      <c r="W7" s="55"/>
      <c r="X7" s="54" t="s">
        <v>77</v>
      </c>
      <c r="Y7" s="55"/>
      <c r="Z7" s="54" t="s">
        <v>77</v>
      </c>
      <c r="AA7" s="55"/>
    </row>
    <row r="8" spans="1:27">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c r="A9" s="8" t="s">
        <v>56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c r="A10" s="2" t="s">
        <v>58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c r="A11" s="2" t="s">
        <v>83</v>
      </c>
      <c r="B11" s="17"/>
      <c r="C11" s="18"/>
      <c r="D11" s="17">
        <f>D10-D14</f>
        <v>120000</v>
      </c>
      <c r="E11" s="18"/>
      <c r="F11" s="17">
        <f>F10-F14</f>
        <v>75000</v>
      </c>
      <c r="G11" s="18"/>
      <c r="H11" s="17">
        <f>H10-H14</f>
        <v>37500</v>
      </c>
      <c r="I11" s="18"/>
      <c r="J11" s="17">
        <f>J10-J14</f>
        <v>134500</v>
      </c>
      <c r="K11" s="18"/>
      <c r="L11" s="17">
        <f>L10-L14</f>
        <v>77500</v>
      </c>
      <c r="M11" s="18"/>
      <c r="N11" s="17">
        <f>N10-N14</f>
        <v>127500</v>
      </c>
      <c r="O11" s="18"/>
      <c r="P11" s="17">
        <f>P10-P14</f>
        <v>115000</v>
      </c>
      <c r="Q11" s="18"/>
      <c r="R11" s="17">
        <f>R10-R14</f>
        <v>55000</v>
      </c>
      <c r="S11" s="18"/>
      <c r="T11" s="17">
        <f>T10-T14</f>
        <v>67500</v>
      </c>
      <c r="U11" s="18"/>
      <c r="V11" s="17">
        <f>V10-V14</f>
        <v>75000</v>
      </c>
      <c r="W11" s="18"/>
      <c r="X11" s="17">
        <f>X10-X14</f>
        <v>82500</v>
      </c>
      <c r="Y11" s="18"/>
      <c r="Z11" s="17">
        <f>Z10-Z14</f>
        <v>77500</v>
      </c>
      <c r="AA11" s="18"/>
    </row>
    <row r="12" spans="1:27">
      <c r="A12" s="11" t="s">
        <v>39</v>
      </c>
      <c r="B12" s="17"/>
      <c r="C12" s="18"/>
      <c r="D12" s="17">
        <f>IF(B4&lt;0,((D3-B4)*D6+D32-D33),D3*D6+D32-D33)</f>
        <v>200000</v>
      </c>
      <c r="E12" s="18"/>
      <c r="F12" s="17">
        <f>IF(D4&lt;0,((F3-D4)*F6+F32-F33),F3*F6+F32-F33)</f>
        <v>225000</v>
      </c>
      <c r="G12" s="18"/>
      <c r="H12" s="17">
        <f>IF(F4&lt;0,((H3-F4)*H6+H32-H33),H3*H6+H32-H33)</f>
        <v>212500</v>
      </c>
      <c r="I12" s="18"/>
      <c r="J12" s="17">
        <f>IF(H4&lt;0,((J3-H4)*J6+J32-J33),J3*J6+J32-J33)</f>
        <v>205000</v>
      </c>
      <c r="K12" s="18"/>
      <c r="L12" s="17">
        <f>IF(J4&lt;0,((L3-J4)*L6+L32-L33),L3*L6+L32-L33)</f>
        <v>197500</v>
      </c>
      <c r="M12" s="18"/>
      <c r="N12" s="17">
        <f>IF(L4&lt;0,((N3-L4)*N6+N32-N33),N3*N6+N32-N33)</f>
        <v>202500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c r="A13" s="2" t="s">
        <v>68</v>
      </c>
      <c r="B13" s="17"/>
      <c r="C13" s="18"/>
      <c r="D13" s="36">
        <f t="shared" ref="D13" si="0">IF(B3&lt;0,-C28,-C28-B19)</f>
        <v>0</v>
      </c>
      <c r="E13" s="37"/>
      <c r="F13" s="36">
        <f t="shared" ref="F13" si="1">IF(D3&lt;0,-E28,-E28-D19)</f>
        <v>0</v>
      </c>
      <c r="G13" s="37"/>
      <c r="H13" s="36">
        <f t="shared" ref="H13" si="2">IF(F3&lt;0,-G28,-G28-F19)</f>
        <v>0</v>
      </c>
      <c r="I13" s="37"/>
      <c r="J13" s="36">
        <f t="shared" ref="J13" si="3">IF(H3&lt;0,-I28,-I28-H19)</f>
        <v>-37500</v>
      </c>
      <c r="K13" s="37"/>
      <c r="L13" s="36">
        <f t="shared" ref="L13" si="4">IF(J3&lt;0,-K28,-K28-J19)</f>
        <v>0</v>
      </c>
      <c r="M13" s="37"/>
      <c r="N13" s="36">
        <f t="shared" ref="N13" si="5">IF(L3&lt;0,-M28,-M28-L19)</f>
        <v>0</v>
      </c>
      <c r="O13" s="37"/>
      <c r="P13" s="36">
        <f>IF(N3&lt;0,-O28,-O28-N19)</f>
        <v>0</v>
      </c>
      <c r="Q13" s="37"/>
      <c r="R13" s="36">
        <f t="shared" ref="R13" si="6">IF(P3&lt;0,-Q28,-Q28-P19)</f>
        <v>0</v>
      </c>
      <c r="S13" s="37"/>
      <c r="T13" s="36">
        <f t="shared" ref="T13" si="7">IF(R3&lt;0,-S28,-S28-R19)</f>
        <v>0</v>
      </c>
      <c r="U13" s="37"/>
      <c r="V13" s="36">
        <f t="shared" ref="V13" si="8">IF(T3&lt;0,-U28,-U28-T19)</f>
        <v>0</v>
      </c>
      <c r="W13" s="37"/>
      <c r="X13" s="36">
        <f t="shared" ref="X13" si="9">IF(V3&lt;0,-W28,-W28-V19)</f>
        <v>0</v>
      </c>
      <c r="Y13" s="37"/>
      <c r="Z13" s="36">
        <f t="shared" ref="Z13" si="10">IF(X3&lt;0,-Y28,-Y28-X19)</f>
        <v>0</v>
      </c>
      <c r="AA13" s="37"/>
    </row>
    <row r="14" spans="1:27" ht="15.75" thickBot="1">
      <c r="A14" s="6" t="s">
        <v>60</v>
      </c>
      <c r="B14" s="19"/>
      <c r="C14" s="20"/>
      <c r="D14" s="19">
        <f>IF(D7="Yes",D12+D13,D10)</f>
        <v>200000</v>
      </c>
      <c r="E14" s="20"/>
      <c r="F14" s="19">
        <f t="shared" ref="F14" si="11">IF(F7="Yes",F12+F13,F10)</f>
        <v>225000</v>
      </c>
      <c r="G14" s="20"/>
      <c r="H14" s="19">
        <f t="shared" ref="H14" si="12">IF(H7="Yes",H12+H13,H10)</f>
        <v>212500</v>
      </c>
      <c r="I14" s="20"/>
      <c r="J14" s="19">
        <f t="shared" ref="J14" si="13">IF(J7="Yes",J12+J13,J10)</f>
        <v>167500</v>
      </c>
      <c r="K14" s="20"/>
      <c r="L14" s="19">
        <f t="shared" ref="L14" si="14">IF(L7="Yes",L12+L13,L10)</f>
        <v>197500</v>
      </c>
      <c r="M14" s="20"/>
      <c r="N14" s="19">
        <f t="shared" ref="N14" si="15">IF(N7="Yes",N12+N13,N10)</f>
        <v>202500</v>
      </c>
      <c r="O14" s="20"/>
      <c r="P14" s="19">
        <f t="shared" ref="P14" si="16">IF(P7="Yes",P12+P13,P10)</f>
        <v>200000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c r="A16" s="11" t="s">
        <v>72</v>
      </c>
      <c r="B16" s="36">
        <v>0</v>
      </c>
      <c r="C16" s="37"/>
      <c r="D16" s="36">
        <f>+D14+B19+C28</f>
        <v>200000</v>
      </c>
      <c r="E16" s="37"/>
      <c r="F16" s="36">
        <f>+F14+D19+E28</f>
        <v>225000</v>
      </c>
      <c r="G16" s="37"/>
      <c r="H16" s="36">
        <f t="shared" ref="H16" si="22">+H14+F19+G28</f>
        <v>212500</v>
      </c>
      <c r="I16" s="37"/>
      <c r="J16" s="36">
        <f>+J14+H19+I28</f>
        <v>205000</v>
      </c>
      <c r="K16" s="37"/>
      <c r="L16" s="36">
        <f t="shared" ref="L16" si="23">+L14+J19+K28</f>
        <v>197500</v>
      </c>
      <c r="M16" s="37"/>
      <c r="N16" s="36">
        <f t="shared" ref="N16" si="24">+N14+L19+M28</f>
        <v>202500</v>
      </c>
      <c r="O16" s="37"/>
      <c r="P16" s="36">
        <f t="shared" ref="P16" si="25">+P14+N19+O28</f>
        <v>200000</v>
      </c>
      <c r="Q16" s="37"/>
      <c r="R16" s="36">
        <f t="shared" ref="R16" si="26">+R14+P19+Q28</f>
        <v>225000</v>
      </c>
      <c r="S16" s="37"/>
      <c r="T16" s="36">
        <f t="shared" ref="T16" si="27">+T14+R19+S28</f>
        <v>212500</v>
      </c>
      <c r="U16" s="37"/>
      <c r="V16" s="36">
        <f t="shared" ref="V16" si="28">+V14+T19+U28</f>
        <v>205000</v>
      </c>
      <c r="W16" s="37"/>
      <c r="X16" s="36">
        <f t="shared" ref="X16" si="29">+X14+V19+W28</f>
        <v>197500</v>
      </c>
      <c r="Y16" s="37"/>
      <c r="Z16" s="36">
        <f t="shared" ref="Z16" si="30">+Z14+X19+Y28</f>
        <v>202500</v>
      </c>
      <c r="AA16" s="37"/>
    </row>
    <row r="17" spans="1:28" outlineLevel="2">
      <c r="A17" s="11" t="s">
        <v>73</v>
      </c>
      <c r="B17" s="36">
        <v>0</v>
      </c>
      <c r="C17" s="37"/>
      <c r="D17" s="36">
        <f t="shared" ref="D17" si="31">+D33-D32</f>
        <v>0</v>
      </c>
      <c r="E17" s="37"/>
      <c r="F17" s="36">
        <f>+F33-F32</f>
        <v>0</v>
      </c>
      <c r="G17" s="37"/>
      <c r="H17" s="36">
        <f t="shared" ref="H17" si="32">+H33-H32</f>
        <v>0</v>
      </c>
      <c r="I17" s="37"/>
      <c r="J17" s="36">
        <f>+J33-J32</f>
        <v>0</v>
      </c>
      <c r="K17" s="37"/>
      <c r="L17" s="36">
        <f t="shared" ref="L17" si="33">+L33-L32</f>
        <v>0</v>
      </c>
      <c r="M17" s="37"/>
      <c r="N17" s="36">
        <f t="shared" ref="N17" si="34">+N33-N32</f>
        <v>0</v>
      </c>
      <c r="O17" s="37"/>
      <c r="P17" s="36">
        <f t="shared" ref="P17" si="35">+P33-P32</f>
        <v>0</v>
      </c>
      <c r="Q17" s="37"/>
      <c r="R17" s="36">
        <f t="shared" ref="R17" si="36">+R33-R32</f>
        <v>0</v>
      </c>
      <c r="S17" s="37"/>
      <c r="T17" s="36">
        <f t="shared" ref="T17" si="37">+T33-T32</f>
        <v>0</v>
      </c>
      <c r="U17" s="37"/>
      <c r="V17" s="36">
        <f t="shared" ref="V17" si="38">+V33-V32</f>
        <v>0</v>
      </c>
      <c r="W17" s="37"/>
      <c r="X17" s="36">
        <f t="shared" ref="X17" si="39">+X33-X32</f>
        <v>0</v>
      </c>
      <c r="Y17" s="37"/>
      <c r="Z17" s="36">
        <f t="shared" ref="Z17" si="40">+Z33-Z32</f>
        <v>0</v>
      </c>
      <c r="AA17" s="37"/>
    </row>
    <row r="18" spans="1:28" outlineLevel="2">
      <c r="A18" s="11" t="s">
        <v>74</v>
      </c>
      <c r="B18" s="36">
        <v>0</v>
      </c>
      <c r="C18" s="37"/>
      <c r="D18" s="36">
        <f>IF(D4&lt;0,D3*D6,+D5*D6)+IF(B4&lt;0,-B4*D6,0)</f>
        <v>200000</v>
      </c>
      <c r="E18" s="37"/>
      <c r="F18" s="36">
        <f>IF(F4&lt;0,F3*F6,+F5*F6)+IF(D4&lt;0,-D4*F6,0)</f>
        <v>225000</v>
      </c>
      <c r="G18" s="37"/>
      <c r="H18" s="36">
        <f t="shared" ref="H18" si="41">IF(H4&lt;0,H3*H6,+H5*H6)+IF(F4&lt;0,-F4*H6,0)</f>
        <v>212500</v>
      </c>
      <c r="I18" s="37"/>
      <c r="J18" s="36">
        <f>IF(J4&lt;0,J3*J6,+J5*J6)+IF(H4&lt;0,-H4*J6,0)</f>
        <v>205000</v>
      </c>
      <c r="K18" s="37"/>
      <c r="L18" s="36">
        <f t="shared" ref="L18" si="42">IF(L4&lt;0,L3*L6,+L5*L6)+IF(J4&lt;0,-J4*L6,0)</f>
        <v>197500</v>
      </c>
      <c r="M18" s="37"/>
      <c r="N18" s="36">
        <f t="shared" ref="N18" si="43">IF(N4&lt;0,N3*N6,+N5*N6)+IF(L4&lt;0,-L4*N6,0)</f>
        <v>202500</v>
      </c>
      <c r="O18" s="37"/>
      <c r="P18" s="36">
        <f t="shared" ref="P18" si="44">IF(P4&lt;0,P3*P6,+P5*P6)+IF(N4&lt;0,-N4*P6,0)</f>
        <v>200000</v>
      </c>
      <c r="Q18" s="37"/>
      <c r="R18" s="36">
        <f t="shared" ref="R18" si="45">IF(R4&lt;0,R3*R6,+R5*R6)+IF(P4&lt;0,-P4*R6,0)</f>
        <v>225000</v>
      </c>
      <c r="S18" s="37"/>
      <c r="T18" s="36">
        <f t="shared" ref="T18" si="46">IF(T4&lt;0,T3*T6,+T5*T6)+IF(R4&lt;0,-R4*T6,0)</f>
        <v>212500</v>
      </c>
      <c r="U18" s="37"/>
      <c r="V18" s="36">
        <f t="shared" ref="V18" si="47">IF(V4&lt;0,V3*V6,+V5*V6)+IF(T4&lt;0,-T4*V6,0)</f>
        <v>205000</v>
      </c>
      <c r="W18" s="37"/>
      <c r="X18" s="36">
        <f t="shared" ref="X18" si="48">IF(X4&lt;0,X3*X6,+X5*X6)+IF(V4&lt;0,-V4*X6,0)</f>
        <v>197500</v>
      </c>
      <c r="Y18" s="37"/>
      <c r="Z18" s="36">
        <f t="shared" ref="Z18" si="49">IF(Z4&lt;0,Z3*Z6,+Z5*Z6)+IF(X4&lt;0,-X4*Z6,0)</f>
        <v>202500</v>
      </c>
      <c r="AA18" s="37"/>
    </row>
    <row r="19" spans="1:28">
      <c r="A19" s="11" t="s">
        <v>75</v>
      </c>
      <c r="B19" s="36">
        <v>0</v>
      </c>
      <c r="C19" s="37"/>
      <c r="D19" s="36">
        <f>+D16+D17-D18</f>
        <v>0</v>
      </c>
      <c r="E19" s="37"/>
      <c r="F19" s="36">
        <f>+F16+F17-F18</f>
        <v>0</v>
      </c>
      <c r="G19" s="37"/>
      <c r="H19" s="36">
        <f t="shared" ref="H19" si="50">+H16+H17-H18</f>
        <v>0</v>
      </c>
      <c r="I19" s="37"/>
      <c r="J19" s="36">
        <f>+J16+J17-J18</f>
        <v>0</v>
      </c>
      <c r="K19" s="37"/>
      <c r="L19" s="36">
        <f t="shared" ref="L19" si="51">+L16+L17-L18</f>
        <v>0</v>
      </c>
      <c r="M19" s="37"/>
      <c r="N19" s="36">
        <f t="shared" ref="N19" si="52">+N16+N17-N18</f>
        <v>0</v>
      </c>
      <c r="O19" s="37"/>
      <c r="P19" s="36">
        <f t="shared" ref="P19" si="53">+P16+P17-P18</f>
        <v>0</v>
      </c>
      <c r="Q19" s="37"/>
      <c r="R19" s="36">
        <f t="shared" ref="R19" si="54">+R16+R17-R18</f>
        <v>0</v>
      </c>
      <c r="S19" s="37"/>
      <c r="T19" s="36">
        <f t="shared" ref="T19" si="55">+T16+T17-T18</f>
        <v>0</v>
      </c>
      <c r="U19" s="37"/>
      <c r="V19" s="36">
        <f t="shared" ref="V19" si="56">+V16+V17-V18</f>
        <v>0</v>
      </c>
      <c r="W19" s="37"/>
      <c r="X19" s="36">
        <f t="shared" ref="X19" si="57">+X16+X17-X18</f>
        <v>0</v>
      </c>
      <c r="Y19" s="37"/>
      <c r="Z19" s="36">
        <f t="shared" ref="Z19" si="58">+Z16+Z17-Z18</f>
        <v>0</v>
      </c>
      <c r="AA19" s="37"/>
    </row>
    <row r="20" spans="1:28">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c r="A21" t="s">
        <v>65</v>
      </c>
      <c r="B21" s="17"/>
      <c r="C21" s="18"/>
      <c r="E21" s="35">
        <f>D11</f>
        <v>120000</v>
      </c>
      <c r="G21" s="35">
        <f t="shared" ref="G21" si="59">F11</f>
        <v>75000</v>
      </c>
      <c r="I21" s="41">
        <v>0</v>
      </c>
      <c r="K21" s="35">
        <f t="shared" ref="K21" si="60">J11</f>
        <v>134500</v>
      </c>
      <c r="M21" s="35">
        <f t="shared" ref="M21" si="61">L11</f>
        <v>77500</v>
      </c>
      <c r="O21" s="35">
        <f t="shared" ref="O21" si="62">N11</f>
        <v>127500</v>
      </c>
      <c r="Q21" s="35">
        <f t="shared" ref="Q21" si="63">P11</f>
        <v>115000</v>
      </c>
      <c r="S21" s="35">
        <f t="shared" ref="S21" si="64">R11</f>
        <v>55000</v>
      </c>
      <c r="U21" s="35">
        <f t="shared" ref="U21" si="65">T11</f>
        <v>67500</v>
      </c>
      <c r="W21" s="35">
        <f t="shared" ref="W21" si="66">V11</f>
        <v>75000</v>
      </c>
      <c r="Y21" s="35">
        <f t="shared" ref="Y21" si="67">X11</f>
        <v>82500</v>
      </c>
      <c r="AA21" s="35">
        <f t="shared" ref="AA21" si="68">Z11</f>
        <v>77500</v>
      </c>
    </row>
    <row r="22" spans="1:28">
      <c r="A22" s="10" t="s">
        <v>61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c r="A23" s="31" t="s">
        <v>11</v>
      </c>
      <c r="B23" s="36"/>
      <c r="C23" s="37"/>
      <c r="D23" s="36"/>
      <c r="E23" s="38">
        <f>D14</f>
        <v>200000</v>
      </c>
      <c r="F23" s="36"/>
      <c r="G23" s="38">
        <f>F14</f>
        <v>225000</v>
      </c>
      <c r="H23" s="36"/>
      <c r="I23" s="40">
        <v>250000</v>
      </c>
      <c r="J23" s="36"/>
      <c r="K23" s="38">
        <f t="shared" ref="K23" si="69">J14</f>
        <v>167500</v>
      </c>
      <c r="L23" s="36"/>
      <c r="M23" s="38">
        <f t="shared" ref="M23:O23" si="70">L14</f>
        <v>197500</v>
      </c>
      <c r="N23" s="36"/>
      <c r="O23" s="38">
        <f t="shared" si="70"/>
        <v>202500</v>
      </c>
      <c r="P23" s="36"/>
      <c r="Q23" s="38">
        <f t="shared" ref="Q23" si="71">P14</f>
        <v>200000</v>
      </c>
      <c r="R23" s="36"/>
      <c r="S23" s="38">
        <f t="shared" ref="S23" si="72">R14</f>
        <v>225000</v>
      </c>
      <c r="T23" s="36"/>
      <c r="U23" s="38">
        <f t="shared" ref="U23" si="73">T14</f>
        <v>212500</v>
      </c>
      <c r="V23" s="36"/>
      <c r="W23" s="38">
        <f t="shared" ref="W23" si="74">V14</f>
        <v>205000</v>
      </c>
      <c r="X23" s="36"/>
      <c r="Y23" s="38">
        <f t="shared" ref="Y23" si="75">X14</f>
        <v>197500</v>
      </c>
      <c r="Z23" s="36"/>
      <c r="AA23" s="38">
        <f t="shared" ref="AA23" si="76">Z14</f>
        <v>202500</v>
      </c>
      <c r="AB23" s="4">
        <f>SUM(B23:AA23)</f>
        <v>2485000</v>
      </c>
    </row>
    <row r="24" spans="1:28" outlineLevel="1">
      <c r="A24" s="31" t="s">
        <v>66</v>
      </c>
      <c r="B24" s="36"/>
      <c r="C24" s="37"/>
      <c r="D24" s="36"/>
      <c r="E24" s="37">
        <f>+E23+E21</f>
        <v>320000</v>
      </c>
      <c r="F24" s="17"/>
      <c r="G24" s="37">
        <f>+G23+G21</f>
        <v>300000</v>
      </c>
      <c r="H24" s="17"/>
      <c r="I24" s="37">
        <f>+I23+I21</f>
        <v>250000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c r="A25" s="31" t="s">
        <v>67</v>
      </c>
      <c r="B25" s="36"/>
      <c r="C25" s="37"/>
      <c r="D25" s="36"/>
      <c r="E25" s="37">
        <f>+E24-D10</f>
        <v>0</v>
      </c>
      <c r="F25" s="17"/>
      <c r="G25" s="37">
        <f>+G24-F10</f>
        <v>0</v>
      </c>
      <c r="H25" s="17"/>
      <c r="I25" s="37">
        <f>+I24-H10</f>
        <v>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c r="A26" s="39" t="s">
        <v>63</v>
      </c>
      <c r="B26" s="36"/>
      <c r="C26" s="37"/>
      <c r="D26" s="36"/>
      <c r="E26" s="37">
        <f>IF(D14&gt;E23,E23-D14,0)</f>
        <v>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c r="A27" s="31" t="s">
        <v>71</v>
      </c>
      <c r="B27" s="36"/>
      <c r="C27" s="37"/>
      <c r="D27" s="36"/>
      <c r="E27" s="37">
        <f>IF((E23-D14)&gt;0,E23-D14,0)</f>
        <v>0</v>
      </c>
      <c r="F27" s="17"/>
      <c r="G27" s="37">
        <f>IF((G23-F14)&gt;0,G23-F14,0)</f>
        <v>0</v>
      </c>
      <c r="H27" s="17"/>
      <c r="I27" s="37">
        <f>IF((I23-H14)&gt;0,I23-H14,0)</f>
        <v>37500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c r="A28" s="39" t="s">
        <v>70</v>
      </c>
      <c r="B28" s="36"/>
      <c r="C28" s="37"/>
      <c r="D28" s="36"/>
      <c r="E28" s="37">
        <f>IF(AND(E25=0,E23&gt;D14),E23-D14,0)</f>
        <v>0</v>
      </c>
      <c r="F28" s="17"/>
      <c r="G28" s="37">
        <f>IF(AND(G25=0,G23&gt;F14),G23-F14,0)</f>
        <v>0</v>
      </c>
      <c r="H28" s="17"/>
      <c r="I28" s="37">
        <f>IF(AND(I25=0,I23&gt;H14),I23-H14,0)</f>
        <v>37500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c r="A29" s="39" t="s">
        <v>64</v>
      </c>
      <c r="B29" s="36"/>
      <c r="C29" s="37"/>
      <c r="D29" s="36"/>
      <c r="E29" s="37">
        <f>IF(AND(E25&gt;0,E23&gt;D14),E23-D14,0)</f>
        <v>0</v>
      </c>
      <c r="F29" s="17"/>
      <c r="G29" s="37">
        <f t="shared" ref="G29" si="77">IF(AND(G25&gt;0,G23&gt;F14),G23-F14,0)</f>
        <v>0</v>
      </c>
      <c r="H29" s="17"/>
      <c r="I29" s="37">
        <f t="shared" ref="I29" si="78">IF(AND(I25&gt;0,I23&gt;H14),I23-H14,0)</f>
        <v>0</v>
      </c>
      <c r="J29" s="17"/>
      <c r="K29" s="37">
        <f t="shared" ref="K29" si="79">IF(AND(K25&gt;0,K23&gt;J14),K23-J14,0)</f>
        <v>0</v>
      </c>
      <c r="L29" s="17"/>
      <c r="M29" s="37">
        <f t="shared" ref="M29" si="80">IF(AND(M25&gt;0,M23&gt;L14),M23-L14,0)</f>
        <v>0</v>
      </c>
      <c r="N29" s="17"/>
      <c r="O29" s="37">
        <f t="shared" ref="O29" si="81">IF(AND(O25&gt;0,O23&gt;N14),O23-N14,0)</f>
        <v>0</v>
      </c>
      <c r="P29" s="17"/>
      <c r="Q29" s="37">
        <f t="shared" ref="Q29" si="82">IF(AND(Q25&gt;0,Q23&gt;P14),Q23-P14,0)</f>
        <v>0</v>
      </c>
      <c r="R29" s="17"/>
      <c r="S29" s="37">
        <f t="shared" ref="S29" si="83">IF(AND(S25&gt;0,S23&gt;R14),S23-R14,0)</f>
        <v>0</v>
      </c>
      <c r="T29" s="17"/>
      <c r="U29" s="37">
        <f t="shared" ref="U29" si="84">IF(AND(U25&gt;0,U23&gt;T14),U23-T14,0)</f>
        <v>0</v>
      </c>
      <c r="V29" s="17"/>
      <c r="W29" s="37">
        <f t="shared" ref="W29" si="85">IF(AND(W25&gt;0,W23&gt;V14),W23-V14,0)</f>
        <v>0</v>
      </c>
      <c r="X29" s="17"/>
      <c r="Y29" s="37">
        <f t="shared" ref="Y29" si="86">IF(AND(Y25&gt;0,Y23&gt;X14),Y23-X14,0)</f>
        <v>0</v>
      </c>
      <c r="Z29" s="17"/>
      <c r="AA29" s="37">
        <f t="shared" ref="AA29" si="87">IF(AND(AA25&gt;0,AA23&gt;Z14),AA23-Z14,0)</f>
        <v>0</v>
      </c>
    </row>
    <row r="30" spans="1:28">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c r="A32" t="s">
        <v>13</v>
      </c>
      <c r="B32" s="17"/>
      <c r="C32" s="18"/>
      <c r="D32" s="17"/>
      <c r="E32" s="18"/>
      <c r="F32" s="17"/>
      <c r="G32" s="18"/>
      <c r="H32" s="17"/>
      <c r="I32" s="18"/>
      <c r="J32" s="17">
        <f>IF(E26&lt;0,((D5+E26+G29+I29)*D6)-(D14+E26+G29+I29),0)</f>
        <v>0</v>
      </c>
      <c r="K32" s="18"/>
      <c r="L32" s="17">
        <f t="shared" ref="L32" si="88">IF(G26&lt;0,((F5+G26+I29+K29)*F6)-(F14+G26+I29+K29),0)</f>
        <v>0</v>
      </c>
      <c r="M32" s="18"/>
      <c r="N32" s="17">
        <f t="shared" ref="N32" si="89">IF(I26&lt;0,((H5+I26+K29+M29)*H6)-(H14+I26+K29+M29),0)</f>
        <v>0</v>
      </c>
      <c r="O32" s="18"/>
      <c r="P32" s="17">
        <f>IF(K26&lt;0,((J5+K26+M29+O29)*J6)-(J14+K26+M29+O29),0)</f>
        <v>0</v>
      </c>
      <c r="Q32" s="18"/>
      <c r="R32" s="17">
        <f t="shared" ref="R32" si="90">IF(M26&lt;0,((L5+M26+O29+Q29)*L6)-(L14+M26+O29+Q29),0)</f>
        <v>0</v>
      </c>
      <c r="S32" s="18"/>
      <c r="T32" s="17">
        <f t="shared" ref="T32" si="91">IF(O26&lt;0,((N5+O26+Q29+S29)*N6)-(N14+O26+Q29+S29),0)</f>
        <v>0</v>
      </c>
      <c r="U32" s="18"/>
      <c r="V32" s="17">
        <f t="shared" ref="V32" si="92">IF(Q26&lt;0,((P5+Q26+S29+U29)*P6)-(P14+Q26+S29+U29),0)</f>
        <v>0</v>
      </c>
      <c r="W32" s="18"/>
      <c r="X32" s="17">
        <f t="shared" ref="X32" si="93">IF(S26&lt;0,((R5+S26+U29+W29)*R6)-(R14+S26+U29+W29),0)</f>
        <v>0</v>
      </c>
      <c r="Y32" s="18"/>
      <c r="Z32" s="17">
        <f t="shared" ref="Z32" si="94">IF(U26&lt;0,((T5+U26+W29+Y29)*T6)-(T14+U26+W29+Y29),0)</f>
        <v>0</v>
      </c>
      <c r="AA32" s="18"/>
    </row>
    <row r="33" spans="1:28">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c r="A36" s="12" t="s">
        <v>37</v>
      </c>
      <c r="B36" s="17"/>
      <c r="C36" s="18"/>
      <c r="D36" s="17"/>
      <c r="E36" s="18"/>
      <c r="F36" s="17"/>
      <c r="G36" s="18"/>
      <c r="H36" s="17"/>
      <c r="I36" s="18"/>
      <c r="J36" s="17">
        <f>IF(J32&gt;0,(-E26-J32-G29-I29),0)</f>
        <v>0</v>
      </c>
      <c r="K36" s="18"/>
      <c r="L36" s="17">
        <f t="shared" ref="L36" si="95">IF(L32&gt;0,(-G26-L32-I29-K29),0)</f>
        <v>0</v>
      </c>
      <c r="M36" s="18"/>
      <c r="N36" s="17">
        <f t="shared" ref="N36" si="96">IF(N32&gt;0,(-I26-N32-K29-M29),0)</f>
        <v>0</v>
      </c>
      <c r="O36" s="18"/>
      <c r="P36" s="17">
        <f t="shared" ref="P36" si="97">IF(P32&gt;0,(-K26-P32-M29-O29),0)</f>
        <v>0</v>
      </c>
      <c r="Q36" s="18"/>
      <c r="R36" s="17">
        <f t="shared" ref="R36" si="98">IF(R32&gt;0,(-M26-R32-O29-Q29),0)</f>
        <v>0</v>
      </c>
      <c r="S36" s="18"/>
      <c r="T36" s="17">
        <f t="shared" ref="T36" si="99">IF(T32&gt;0,(-O26-T32-Q29-S29),0)</f>
        <v>0</v>
      </c>
      <c r="U36" s="18"/>
      <c r="V36" s="17">
        <f t="shared" ref="V36" si="100">IF(V32&gt;0,(-Q26-V32-S29-U29),0)</f>
        <v>0</v>
      </c>
      <c r="W36" s="18"/>
      <c r="X36" s="17">
        <f t="shared" ref="X36" si="101">IF(X32&gt;0,(-S26-X32-U29-W29),0)</f>
        <v>0</v>
      </c>
      <c r="Y36" s="18"/>
      <c r="Z36" s="17">
        <f t="shared" ref="Z36" si="102">IF(Z32&gt;0,(-U26-Z32-W29-Y29),0)</f>
        <v>0</v>
      </c>
      <c r="AA36" s="18"/>
    </row>
    <row r="37" spans="1:28">
      <c r="A37" s="12" t="s">
        <v>38</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c r="A38" t="s">
        <v>36</v>
      </c>
      <c r="B38" s="17"/>
      <c r="C38" s="18"/>
      <c r="D38" s="17">
        <f>(D5*D6)-D36+D37</f>
        <v>200000</v>
      </c>
      <c r="E38" s="18"/>
      <c r="F38" s="17">
        <f t="shared" ref="F38" si="103">(F5*F6)-F36+F37</f>
        <v>225000</v>
      </c>
      <c r="G38" s="18"/>
      <c r="H38" s="17">
        <f t="shared" ref="H38" si="104">(H5*H6)-H36+H37</f>
        <v>212500</v>
      </c>
      <c r="I38" s="18"/>
      <c r="J38" s="17">
        <f t="shared" ref="J38" si="105">(J5*J6)-J36+J37</f>
        <v>205000</v>
      </c>
      <c r="K38" s="18"/>
      <c r="L38" s="17">
        <f t="shared" ref="L38" si="106">(L5*L6)-L36+L37</f>
        <v>197500</v>
      </c>
      <c r="M38" s="18"/>
      <c r="N38" s="17">
        <f t="shared" ref="N38" si="107">(N5*N6)-N36+N37</f>
        <v>202500</v>
      </c>
      <c r="O38" s="18"/>
      <c r="P38" s="17">
        <f t="shared" ref="P38" si="108">(P5*P6)-P36+P37</f>
        <v>200000</v>
      </c>
      <c r="Q38" s="18"/>
      <c r="R38" s="17">
        <f t="shared" ref="R38" si="109">(R5*R6)-R36+R37</f>
        <v>225000</v>
      </c>
      <c r="S38" s="18"/>
      <c r="T38" s="17">
        <f t="shared" ref="T38" si="110">(T5*T6)-T36+T37</f>
        <v>212500</v>
      </c>
      <c r="U38" s="18"/>
      <c r="V38" s="17">
        <f t="shared" ref="V38" si="111">(V5*V6)-V36+V37</f>
        <v>205000</v>
      </c>
      <c r="W38" s="18"/>
      <c r="X38" s="17">
        <f t="shared" ref="X38" si="112">(X5*X6)-X36+X37</f>
        <v>197500</v>
      </c>
      <c r="Y38" s="18"/>
      <c r="Z38" s="17">
        <f t="shared" ref="Z38" si="113">(Z5*Z6)-Z36+Z37</f>
        <v>202500</v>
      </c>
      <c r="AA38" s="18"/>
      <c r="AB38" s="4">
        <f>SUM(B38:AA38)</f>
        <v>2485000</v>
      </c>
    </row>
    <row r="39" spans="1:28" ht="15.75" thickBot="1">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c r="A41" s="33" t="s">
        <v>57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c r="A42" s="11" t="s">
        <v>59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c r="A43" s="11" t="s">
        <v>62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c r="A44" s="11" t="s">
        <v>69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73.5" customHeight="1">
      <c r="A46" s="58" t="s">
        <v>40</v>
      </c>
      <c r="B46" s="58"/>
      <c r="C46" s="58"/>
      <c r="D46" s="58"/>
      <c r="E46" s="58"/>
      <c r="F46" s="58"/>
      <c r="G46" s="58"/>
      <c r="H46" s="58"/>
      <c r="I46" s="58"/>
      <c r="J46" s="5"/>
      <c r="K46" s="5"/>
      <c r="L46" s="5"/>
      <c r="M46" s="5"/>
      <c r="N46" s="5"/>
      <c r="O46" s="5"/>
      <c r="P46" s="5"/>
      <c r="Q46" s="5"/>
      <c r="R46" s="5"/>
      <c r="S46" s="5"/>
      <c r="T46" s="5"/>
      <c r="U46" s="5"/>
      <c r="V46" s="5"/>
      <c r="W46" s="5"/>
      <c r="X46" s="5"/>
      <c r="Y46" s="5"/>
      <c r="Z46" s="5"/>
      <c r="AA46" s="5"/>
      <c r="AB46" s="2"/>
    </row>
    <row r="47" spans="1:28">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c r="D59" s="4"/>
    </row>
    <row r="60" spans="1:43">
      <c r="D60" s="4"/>
    </row>
    <row r="61" spans="1:43">
      <c r="D61" s="4"/>
    </row>
    <row r="62" spans="1:43">
      <c r="D62" s="4"/>
    </row>
    <row r="63" spans="1:43">
      <c r="D63" s="4"/>
    </row>
    <row r="64" spans="1:43">
      <c r="D64" s="4"/>
    </row>
    <row r="65" spans="4:4">
      <c r="D65" s="4"/>
    </row>
  </sheetData>
  <sheetProtection password="CB3D" sheet="1" objects="1" scenarios="1"/>
  <mergeCells count="78">
    <mergeCell ref="A46:I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 ref="T5:U5"/>
    <mergeCell ref="V5:W5"/>
    <mergeCell ref="X5:Y5"/>
    <mergeCell ref="Z5:AA5"/>
    <mergeCell ref="V7:W7"/>
    <mergeCell ref="X7:Y7"/>
    <mergeCell ref="Z7:AA7"/>
    <mergeCell ref="F6:G6"/>
    <mergeCell ref="H6:I6"/>
    <mergeCell ref="J6:K6"/>
    <mergeCell ref="L6:M6"/>
    <mergeCell ref="Z6:AA6"/>
    <mergeCell ref="V6:W6"/>
    <mergeCell ref="X6:Y6"/>
    <mergeCell ref="L5:M5"/>
    <mergeCell ref="N5:O5"/>
    <mergeCell ref="P5:Q5"/>
    <mergeCell ref="R5:S5"/>
    <mergeCell ref="R4:S4"/>
    <mergeCell ref="B5:C5"/>
    <mergeCell ref="D5:E5"/>
    <mergeCell ref="F5:G5"/>
    <mergeCell ref="H5:I5"/>
    <mergeCell ref="J5:K5"/>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L2:M2"/>
    <mergeCell ref="B2:C2"/>
    <mergeCell ref="D2:E2"/>
    <mergeCell ref="F2:G2"/>
    <mergeCell ref="H2:I2"/>
    <mergeCell ref="J2:K2"/>
  </mergeCells>
  <pageMargins left="0.7" right="0.7" top="0.75" bottom="0.75" header="0.3" footer="0.3"/>
  <pageSetup paperSize="8" scale="68"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AQ65"/>
  <sheetViews>
    <sheetView zoomScale="90" zoomScaleNormal="90" workbookViewId="0">
      <selection activeCell="J32" sqref="J32"/>
    </sheetView>
  </sheetViews>
  <sheetFormatPr defaultRowHeight="15" outlineLevelRow="2"/>
  <cols>
    <col min="1" max="1" width="37.5703125" customWidth="1"/>
    <col min="5" max="5" width="10.5703125" bestFit="1" customWidth="1"/>
    <col min="10" max="10" width="10.85546875" customWidth="1"/>
    <col min="11" max="11" width="10.7109375" customWidth="1"/>
    <col min="28" max="28" width="9.85546875" bestFit="1" customWidth="1"/>
  </cols>
  <sheetData>
    <row r="1" spans="1:27">
      <c r="A1" s="1" t="s">
        <v>23</v>
      </c>
    </row>
    <row r="2" spans="1:27">
      <c r="B2" s="56" t="s">
        <v>0</v>
      </c>
      <c r="C2" s="57"/>
      <c r="D2" s="56" t="s">
        <v>1</v>
      </c>
      <c r="E2" s="57"/>
      <c r="F2" s="56" t="s">
        <v>2</v>
      </c>
      <c r="G2" s="57"/>
      <c r="H2" s="56" t="s">
        <v>3</v>
      </c>
      <c r="I2" s="57"/>
      <c r="J2" s="56" t="s">
        <v>4</v>
      </c>
      <c r="K2" s="57"/>
      <c r="L2" s="56" t="s">
        <v>5</v>
      </c>
      <c r="M2" s="57"/>
      <c r="N2" s="56" t="s">
        <v>6</v>
      </c>
      <c r="O2" s="57"/>
      <c r="P2" s="56" t="s">
        <v>15</v>
      </c>
      <c r="Q2" s="57"/>
      <c r="R2" s="56" t="s">
        <v>16</v>
      </c>
      <c r="S2" s="57"/>
      <c r="T2" s="56" t="s">
        <v>17</v>
      </c>
      <c r="U2" s="57"/>
      <c r="V2" s="56" t="s">
        <v>18</v>
      </c>
      <c r="W2" s="57"/>
      <c r="X2" s="56" t="s">
        <v>19</v>
      </c>
      <c r="Y2" s="57"/>
      <c r="Z2" s="56" t="s">
        <v>20</v>
      </c>
      <c r="AA2" s="57"/>
    </row>
    <row r="3" spans="1:27">
      <c r="A3" t="s">
        <v>9</v>
      </c>
      <c r="B3" s="48"/>
      <c r="C3" s="49"/>
      <c r="D3" s="50">
        <v>4000000</v>
      </c>
      <c r="E3" s="51"/>
      <c r="F3" s="50">
        <v>4500000</v>
      </c>
      <c r="G3" s="51"/>
      <c r="H3" s="50">
        <v>4250000</v>
      </c>
      <c r="I3" s="51"/>
      <c r="J3" s="50">
        <v>4100000</v>
      </c>
      <c r="K3" s="51"/>
      <c r="L3" s="50">
        <v>3950000</v>
      </c>
      <c r="M3" s="51"/>
      <c r="N3" s="50">
        <v>4050000</v>
      </c>
      <c r="O3" s="51"/>
      <c r="P3" s="50">
        <v>4000000</v>
      </c>
      <c r="Q3" s="51"/>
      <c r="R3" s="50">
        <v>4500000</v>
      </c>
      <c r="S3" s="51"/>
      <c r="T3" s="50">
        <v>4250000</v>
      </c>
      <c r="U3" s="51"/>
      <c r="V3" s="50">
        <v>4100000</v>
      </c>
      <c r="W3" s="51"/>
      <c r="X3" s="50">
        <v>3950000</v>
      </c>
      <c r="Y3" s="51"/>
      <c r="Z3" s="50">
        <v>4050000</v>
      </c>
      <c r="AA3" s="51"/>
    </row>
    <row r="4" spans="1:27">
      <c r="A4" t="s">
        <v>47</v>
      </c>
      <c r="B4" s="48"/>
      <c r="C4" s="49"/>
      <c r="D4" s="50">
        <v>0</v>
      </c>
      <c r="E4" s="51"/>
      <c r="F4" s="50">
        <v>0</v>
      </c>
      <c r="G4" s="51"/>
      <c r="H4" s="50">
        <v>0</v>
      </c>
      <c r="I4" s="51"/>
      <c r="J4" s="50">
        <v>0</v>
      </c>
      <c r="K4" s="51"/>
      <c r="L4" s="50">
        <v>0</v>
      </c>
      <c r="M4" s="51"/>
      <c r="N4" s="50">
        <v>0</v>
      </c>
      <c r="O4" s="51"/>
      <c r="P4" s="50">
        <v>0</v>
      </c>
      <c r="Q4" s="51"/>
      <c r="R4" s="50">
        <v>0</v>
      </c>
      <c r="S4" s="51"/>
      <c r="T4" s="50">
        <v>0</v>
      </c>
      <c r="U4" s="51"/>
      <c r="V4" s="50">
        <v>0</v>
      </c>
      <c r="W4" s="51"/>
      <c r="X4" s="50">
        <v>0</v>
      </c>
      <c r="Y4" s="51"/>
      <c r="Z4" s="50">
        <v>0</v>
      </c>
      <c r="AA4" s="51"/>
    </row>
    <row r="5" spans="1:27">
      <c r="A5" t="s">
        <v>48</v>
      </c>
      <c r="B5" s="48"/>
      <c r="C5" s="49"/>
      <c r="D5" s="48">
        <f>D3-D4</f>
        <v>4000000</v>
      </c>
      <c r="E5" s="49"/>
      <c r="F5" s="48">
        <f>F3-F4</f>
        <v>4500000</v>
      </c>
      <c r="G5" s="49"/>
      <c r="H5" s="48">
        <f>H3-H4</f>
        <v>4250000</v>
      </c>
      <c r="I5" s="49"/>
      <c r="J5" s="48">
        <f>J3-J4</f>
        <v>4100000</v>
      </c>
      <c r="K5" s="49"/>
      <c r="L5" s="48">
        <f>L3-L4</f>
        <v>3950000</v>
      </c>
      <c r="M5" s="49"/>
      <c r="N5" s="48">
        <f>N3-N4</f>
        <v>4050000</v>
      </c>
      <c r="O5" s="49"/>
      <c r="P5" s="48">
        <f>P3-P4</f>
        <v>4000000</v>
      </c>
      <c r="Q5" s="49"/>
      <c r="R5" s="48">
        <f>R3-R4</f>
        <v>4500000</v>
      </c>
      <c r="S5" s="49"/>
      <c r="T5" s="48">
        <f>T3-T4</f>
        <v>4250000</v>
      </c>
      <c r="U5" s="49"/>
      <c r="V5" s="48">
        <f>V3-V4</f>
        <v>4100000</v>
      </c>
      <c r="W5" s="49"/>
      <c r="X5" s="48">
        <f>X3-X4</f>
        <v>3950000</v>
      </c>
      <c r="Y5" s="49"/>
      <c r="Z5" s="48">
        <f>Z3-Z4</f>
        <v>4050000</v>
      </c>
      <c r="AA5" s="49"/>
    </row>
    <row r="6" spans="1:27">
      <c r="A6" t="s">
        <v>10</v>
      </c>
      <c r="B6" s="52">
        <v>0.05</v>
      </c>
      <c r="C6" s="53"/>
      <c r="D6" s="54">
        <v>0.05</v>
      </c>
      <c r="E6" s="55"/>
      <c r="F6" s="54">
        <v>0.05</v>
      </c>
      <c r="G6" s="55"/>
      <c r="H6" s="54">
        <v>0.05</v>
      </c>
      <c r="I6" s="55"/>
      <c r="J6" s="54">
        <v>0.05</v>
      </c>
      <c r="K6" s="55"/>
      <c r="L6" s="54">
        <v>0.05</v>
      </c>
      <c r="M6" s="55"/>
      <c r="N6" s="54">
        <v>0.05</v>
      </c>
      <c r="O6" s="55"/>
      <c r="P6" s="54">
        <v>0.05</v>
      </c>
      <c r="Q6" s="55"/>
      <c r="R6" s="54">
        <v>0.05</v>
      </c>
      <c r="S6" s="55"/>
      <c r="T6" s="54">
        <v>0.05</v>
      </c>
      <c r="U6" s="55"/>
      <c r="V6" s="54">
        <v>0.05</v>
      </c>
      <c r="W6" s="55"/>
      <c r="X6" s="54">
        <v>0.05</v>
      </c>
      <c r="Y6" s="55"/>
      <c r="Z6" s="54">
        <v>0.05</v>
      </c>
      <c r="AA6" s="55"/>
    </row>
    <row r="7" spans="1:27">
      <c r="A7" t="s">
        <v>76</v>
      </c>
      <c r="B7" s="43"/>
      <c r="C7" s="44"/>
      <c r="D7" s="54" t="s">
        <v>77</v>
      </c>
      <c r="E7" s="55"/>
      <c r="F7" s="54" t="s">
        <v>77</v>
      </c>
      <c r="G7" s="55"/>
      <c r="H7" s="54" t="s">
        <v>77</v>
      </c>
      <c r="I7" s="55"/>
      <c r="J7" s="54" t="s">
        <v>77</v>
      </c>
      <c r="K7" s="55"/>
      <c r="L7" s="54" t="s">
        <v>77</v>
      </c>
      <c r="M7" s="55"/>
      <c r="N7" s="54" t="s">
        <v>77</v>
      </c>
      <c r="O7" s="55"/>
      <c r="P7" s="54" t="s">
        <v>77</v>
      </c>
      <c r="Q7" s="55"/>
      <c r="R7" s="54" t="s">
        <v>77</v>
      </c>
      <c r="S7" s="55"/>
      <c r="T7" s="54" t="s">
        <v>77</v>
      </c>
      <c r="U7" s="55"/>
      <c r="V7" s="54" t="s">
        <v>77</v>
      </c>
      <c r="W7" s="55"/>
      <c r="X7" s="54" t="s">
        <v>77</v>
      </c>
      <c r="Y7" s="55"/>
      <c r="Z7" s="54" t="s">
        <v>77</v>
      </c>
      <c r="AA7" s="55"/>
    </row>
    <row r="8" spans="1:27">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c r="A9" s="8" t="s">
        <v>56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c r="A10" s="2" t="s">
        <v>58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c r="A11" s="2" t="s">
        <v>83</v>
      </c>
      <c r="B11" s="17"/>
      <c r="C11" s="18"/>
      <c r="D11" s="17">
        <f>D10-D14</f>
        <v>120000</v>
      </c>
      <c r="E11" s="18"/>
      <c r="F11" s="17">
        <f>F10-F14</f>
        <v>75000</v>
      </c>
      <c r="G11" s="18"/>
      <c r="H11" s="17">
        <f>H10-H14</f>
        <v>37500</v>
      </c>
      <c r="I11" s="18"/>
      <c r="J11" s="17">
        <f>J10-J14</f>
        <v>78000</v>
      </c>
      <c r="K11" s="18"/>
      <c r="L11" s="17">
        <f>L10-L14</f>
        <v>77500</v>
      </c>
      <c r="M11" s="18"/>
      <c r="N11" s="17">
        <f>N10-N14</f>
        <v>127500</v>
      </c>
      <c r="O11" s="18"/>
      <c r="P11" s="17">
        <f>P10-P14</f>
        <v>115000</v>
      </c>
      <c r="Q11" s="18"/>
      <c r="R11" s="17">
        <f>R10-R14</f>
        <v>55000</v>
      </c>
      <c r="S11" s="18"/>
      <c r="T11" s="17">
        <f>T10-T14</f>
        <v>67500</v>
      </c>
      <c r="U11" s="18"/>
      <c r="V11" s="17">
        <f>V10-V14</f>
        <v>75000</v>
      </c>
      <c r="W11" s="18"/>
      <c r="X11" s="17">
        <f>X10-X14</f>
        <v>82500</v>
      </c>
      <c r="Y11" s="18"/>
      <c r="Z11" s="17">
        <f>Z10-Z14</f>
        <v>77500</v>
      </c>
      <c r="AA11" s="18"/>
    </row>
    <row r="12" spans="1:27">
      <c r="A12" s="11" t="s">
        <v>39</v>
      </c>
      <c r="B12" s="17"/>
      <c r="C12" s="18"/>
      <c r="D12" s="17">
        <f>IF(B4&lt;0,((D3-B4)*D6+D32-D33),D3*D6+D32-D33)</f>
        <v>200000</v>
      </c>
      <c r="E12" s="18"/>
      <c r="F12" s="17">
        <f>IF(D4&lt;0,((F3-D4)*F6+F32-F33),F3*F6+F32-F33)</f>
        <v>225000</v>
      </c>
      <c r="G12" s="18"/>
      <c r="H12" s="17">
        <f>IF(F4&lt;0,((H3-F4)*H6+H32-H33),H3*H6+H32-H33)</f>
        <v>212500</v>
      </c>
      <c r="I12" s="18"/>
      <c r="J12" s="17">
        <f>IF(H4&lt;0,((J3-H4)*J6+J32-J33),J3*J6+J32-J33)</f>
        <v>224000</v>
      </c>
      <c r="K12" s="18"/>
      <c r="L12" s="17">
        <f>IF(J4&lt;0,((L3-J4)*L6+L32-L33),L3*L6+L32-L33)</f>
        <v>197500</v>
      </c>
      <c r="M12" s="18"/>
      <c r="N12" s="17">
        <f>IF(L4&lt;0,((N3-L4)*N6+N32-N33),N3*N6+N32-N33)</f>
        <v>202500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c r="A13" s="2" t="s">
        <v>68</v>
      </c>
      <c r="B13" s="17"/>
      <c r="C13" s="18"/>
      <c r="D13" s="36">
        <f t="shared" ref="D13" si="0">IF(B3&lt;0,-C28,-C28-B19)</f>
        <v>0</v>
      </c>
      <c r="E13" s="37"/>
      <c r="F13" s="36">
        <f t="shared" ref="F13" si="1">IF(D3&lt;0,-E28,-E28-D19)</f>
        <v>0</v>
      </c>
      <c r="G13" s="37"/>
      <c r="H13" s="36">
        <f t="shared" ref="H13" si="2">IF(F3&lt;0,-G28,-G28-F19)</f>
        <v>0</v>
      </c>
      <c r="I13" s="37"/>
      <c r="J13" s="36">
        <f t="shared" ref="J13" si="3">IF(H3&lt;0,-I28,-I28-H19)</f>
        <v>0</v>
      </c>
      <c r="K13" s="37"/>
      <c r="L13" s="36">
        <f t="shared" ref="L13" si="4">IF(J3&lt;0,-K28,-K28-J19)</f>
        <v>0</v>
      </c>
      <c r="M13" s="37"/>
      <c r="N13" s="36">
        <f t="shared" ref="N13" si="5">IF(L3&lt;0,-M28,-M28-L19)</f>
        <v>0</v>
      </c>
      <c r="O13" s="37"/>
      <c r="P13" s="36">
        <f>IF(N3&lt;0,-O28,-O28-N19)</f>
        <v>0</v>
      </c>
      <c r="Q13" s="37"/>
      <c r="R13" s="36">
        <f t="shared" ref="R13" si="6">IF(P3&lt;0,-Q28,-Q28-P19)</f>
        <v>0</v>
      </c>
      <c r="S13" s="37"/>
      <c r="T13" s="36">
        <f t="shared" ref="T13" si="7">IF(R3&lt;0,-S28,-S28-R19)</f>
        <v>0</v>
      </c>
      <c r="U13" s="37"/>
      <c r="V13" s="36">
        <f t="shared" ref="V13" si="8">IF(T3&lt;0,-U28,-U28-T19)</f>
        <v>0</v>
      </c>
      <c r="W13" s="37"/>
      <c r="X13" s="36">
        <f t="shared" ref="X13" si="9">IF(V3&lt;0,-W28,-W28-V19)</f>
        <v>0</v>
      </c>
      <c r="Y13" s="37"/>
      <c r="Z13" s="36">
        <f t="shared" ref="Z13" si="10">IF(X3&lt;0,-Y28,-Y28-X19)</f>
        <v>0</v>
      </c>
      <c r="AA13" s="37"/>
    </row>
    <row r="14" spans="1:27" ht="15.75" thickBot="1">
      <c r="A14" s="6" t="s">
        <v>60</v>
      </c>
      <c r="B14" s="19"/>
      <c r="C14" s="20"/>
      <c r="D14" s="19">
        <f>IF(D7="Yes",D12+D13,D10)</f>
        <v>200000</v>
      </c>
      <c r="E14" s="20"/>
      <c r="F14" s="19">
        <f t="shared" ref="F14" si="11">IF(F7="Yes",F12+F13,F10)</f>
        <v>225000</v>
      </c>
      <c r="G14" s="20"/>
      <c r="H14" s="19">
        <f t="shared" ref="H14" si="12">IF(H7="Yes",H12+H13,H10)</f>
        <v>212500</v>
      </c>
      <c r="I14" s="20"/>
      <c r="J14" s="19">
        <f t="shared" ref="J14" si="13">IF(J7="Yes",J12+J13,J10)</f>
        <v>224000</v>
      </c>
      <c r="K14" s="20"/>
      <c r="L14" s="19">
        <f t="shared" ref="L14" si="14">IF(L7="Yes",L12+L13,L10)</f>
        <v>197500</v>
      </c>
      <c r="M14" s="20"/>
      <c r="N14" s="19">
        <f t="shared" ref="N14" si="15">IF(N7="Yes",N12+N13,N10)</f>
        <v>202500</v>
      </c>
      <c r="O14" s="20"/>
      <c r="P14" s="19">
        <f t="shared" ref="P14" si="16">IF(P7="Yes",P12+P13,P10)</f>
        <v>200000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c r="A16" s="11" t="s">
        <v>72</v>
      </c>
      <c r="B16" s="36">
        <v>0</v>
      </c>
      <c r="C16" s="37"/>
      <c r="D16" s="36">
        <f>+D14+B19+C28</f>
        <v>200000</v>
      </c>
      <c r="E16" s="37"/>
      <c r="F16" s="36">
        <f>+F14+D19+E28</f>
        <v>225000</v>
      </c>
      <c r="G16" s="37"/>
      <c r="H16" s="36">
        <f t="shared" ref="H16" si="22">+H14+F19+G28</f>
        <v>212500</v>
      </c>
      <c r="I16" s="37"/>
      <c r="J16" s="36">
        <f>+J14+H19+I28</f>
        <v>224000</v>
      </c>
      <c r="K16" s="37"/>
      <c r="L16" s="36">
        <f t="shared" ref="L16" si="23">+L14+J19+K28</f>
        <v>197500</v>
      </c>
      <c r="M16" s="37"/>
      <c r="N16" s="36">
        <f t="shared" ref="N16" si="24">+N14+L19+M28</f>
        <v>202500</v>
      </c>
      <c r="O16" s="37"/>
      <c r="P16" s="36">
        <f t="shared" ref="P16" si="25">+P14+N19+O28</f>
        <v>200000</v>
      </c>
      <c r="Q16" s="37"/>
      <c r="R16" s="36">
        <f t="shared" ref="R16" si="26">+R14+P19+Q28</f>
        <v>225000</v>
      </c>
      <c r="S16" s="37"/>
      <c r="T16" s="36">
        <f t="shared" ref="T16" si="27">+T14+R19+S28</f>
        <v>212500</v>
      </c>
      <c r="U16" s="37"/>
      <c r="V16" s="36">
        <f t="shared" ref="V16" si="28">+V14+T19+U28</f>
        <v>205000</v>
      </c>
      <c r="W16" s="37"/>
      <c r="X16" s="36">
        <f t="shared" ref="X16" si="29">+X14+V19+W28</f>
        <v>197500</v>
      </c>
      <c r="Y16" s="37"/>
      <c r="Z16" s="36">
        <f t="shared" ref="Z16" si="30">+Z14+X19+Y28</f>
        <v>202500</v>
      </c>
      <c r="AA16" s="37"/>
    </row>
    <row r="17" spans="1:28" outlineLevel="2">
      <c r="A17" s="11" t="s">
        <v>73</v>
      </c>
      <c r="B17" s="36">
        <v>0</v>
      </c>
      <c r="C17" s="37"/>
      <c r="D17" s="36">
        <f t="shared" ref="D17" si="31">+D33-D32</f>
        <v>0</v>
      </c>
      <c r="E17" s="37"/>
      <c r="F17" s="36">
        <f>+F33-F32</f>
        <v>0</v>
      </c>
      <c r="G17" s="37"/>
      <c r="H17" s="36">
        <f t="shared" ref="H17" si="32">+H33-H32</f>
        <v>0</v>
      </c>
      <c r="I17" s="37"/>
      <c r="J17" s="36">
        <f>+J33-J32</f>
        <v>-19000</v>
      </c>
      <c r="K17" s="37"/>
      <c r="L17" s="36">
        <f t="shared" ref="L17" si="33">+L33-L32</f>
        <v>0</v>
      </c>
      <c r="M17" s="37"/>
      <c r="N17" s="36">
        <f t="shared" ref="N17" si="34">+N33-N32</f>
        <v>0</v>
      </c>
      <c r="O17" s="37"/>
      <c r="P17" s="36">
        <f t="shared" ref="P17" si="35">+P33-P32</f>
        <v>0</v>
      </c>
      <c r="Q17" s="37"/>
      <c r="R17" s="36">
        <f t="shared" ref="R17" si="36">+R33-R32</f>
        <v>0</v>
      </c>
      <c r="S17" s="37"/>
      <c r="T17" s="36">
        <f t="shared" ref="T17" si="37">+T33-T32</f>
        <v>0</v>
      </c>
      <c r="U17" s="37"/>
      <c r="V17" s="36">
        <f t="shared" ref="V17" si="38">+V33-V32</f>
        <v>0</v>
      </c>
      <c r="W17" s="37"/>
      <c r="X17" s="36">
        <f t="shared" ref="X17" si="39">+X33-X32</f>
        <v>0</v>
      </c>
      <c r="Y17" s="37"/>
      <c r="Z17" s="36">
        <f t="shared" ref="Z17" si="40">+Z33-Z32</f>
        <v>0</v>
      </c>
      <c r="AA17" s="37"/>
    </row>
    <row r="18" spans="1:28" outlineLevel="2">
      <c r="A18" s="11" t="s">
        <v>74</v>
      </c>
      <c r="B18" s="36">
        <v>0</v>
      </c>
      <c r="C18" s="37"/>
      <c r="D18" s="36">
        <f>IF(D4&lt;0,D3*D6,+D5*D6)+IF(B4&lt;0,-B4*D6,0)</f>
        <v>200000</v>
      </c>
      <c r="E18" s="37"/>
      <c r="F18" s="36">
        <f>IF(F4&lt;0,F3*F6,+F5*F6)+IF(D4&lt;0,-D4*F6,0)</f>
        <v>225000</v>
      </c>
      <c r="G18" s="37"/>
      <c r="H18" s="36">
        <f t="shared" ref="H18" si="41">IF(H4&lt;0,H3*H6,+H5*H6)+IF(F4&lt;0,-F4*H6,0)</f>
        <v>212500</v>
      </c>
      <c r="I18" s="37"/>
      <c r="J18" s="36">
        <f>IF(J4&lt;0,J3*J6,+J5*J6)+IF(H4&lt;0,-H4*J6,0)</f>
        <v>205000</v>
      </c>
      <c r="K18" s="37"/>
      <c r="L18" s="36">
        <f t="shared" ref="L18" si="42">IF(L4&lt;0,L3*L6,+L5*L6)+IF(J4&lt;0,-J4*L6,0)</f>
        <v>197500</v>
      </c>
      <c r="M18" s="37"/>
      <c r="N18" s="36">
        <f t="shared" ref="N18" si="43">IF(N4&lt;0,N3*N6,+N5*N6)+IF(L4&lt;0,-L4*N6,0)</f>
        <v>202500</v>
      </c>
      <c r="O18" s="37"/>
      <c r="P18" s="36">
        <f t="shared" ref="P18" si="44">IF(P4&lt;0,P3*P6,+P5*P6)+IF(N4&lt;0,-N4*P6,0)</f>
        <v>200000</v>
      </c>
      <c r="Q18" s="37"/>
      <c r="R18" s="36">
        <f t="shared" ref="R18" si="45">IF(R4&lt;0,R3*R6,+R5*R6)+IF(P4&lt;0,-P4*R6,0)</f>
        <v>225000</v>
      </c>
      <c r="S18" s="37"/>
      <c r="T18" s="36">
        <f t="shared" ref="T18" si="46">IF(T4&lt;0,T3*T6,+T5*T6)+IF(R4&lt;0,-R4*T6,0)</f>
        <v>212500</v>
      </c>
      <c r="U18" s="37"/>
      <c r="V18" s="36">
        <f t="shared" ref="V18" si="47">IF(V4&lt;0,V3*V6,+V5*V6)+IF(T4&lt;0,-T4*V6,0)</f>
        <v>205000</v>
      </c>
      <c r="W18" s="37"/>
      <c r="X18" s="36">
        <f t="shared" ref="X18" si="48">IF(X4&lt;0,X3*X6,+X5*X6)+IF(V4&lt;0,-V4*X6,0)</f>
        <v>197500</v>
      </c>
      <c r="Y18" s="37"/>
      <c r="Z18" s="36">
        <f t="shared" ref="Z18" si="49">IF(Z4&lt;0,Z3*Z6,+Z5*Z6)+IF(X4&lt;0,-X4*Z6,0)</f>
        <v>202500</v>
      </c>
      <c r="AA18" s="37"/>
    </row>
    <row r="19" spans="1:28">
      <c r="A19" s="11" t="s">
        <v>75</v>
      </c>
      <c r="B19" s="36">
        <v>0</v>
      </c>
      <c r="C19" s="37"/>
      <c r="D19" s="36">
        <f>+D16+D17-D18</f>
        <v>0</v>
      </c>
      <c r="E19" s="37"/>
      <c r="F19" s="36">
        <f>+F16+F17-F18</f>
        <v>0</v>
      </c>
      <c r="G19" s="37"/>
      <c r="H19" s="36">
        <f t="shared" ref="H19" si="50">+H16+H17-H18</f>
        <v>0</v>
      </c>
      <c r="I19" s="37"/>
      <c r="J19" s="36">
        <f>+J16+J17-J18</f>
        <v>0</v>
      </c>
      <c r="K19" s="37"/>
      <c r="L19" s="36">
        <f t="shared" ref="L19" si="51">+L16+L17-L18</f>
        <v>0</v>
      </c>
      <c r="M19" s="37"/>
      <c r="N19" s="36">
        <f t="shared" ref="N19" si="52">+N16+N17-N18</f>
        <v>0</v>
      </c>
      <c r="O19" s="37"/>
      <c r="P19" s="36">
        <f t="shared" ref="P19" si="53">+P16+P17-P18</f>
        <v>0</v>
      </c>
      <c r="Q19" s="37"/>
      <c r="R19" s="36">
        <f t="shared" ref="R19" si="54">+R16+R17-R18</f>
        <v>0</v>
      </c>
      <c r="S19" s="37"/>
      <c r="T19" s="36">
        <f t="shared" ref="T19" si="55">+T16+T17-T18</f>
        <v>0</v>
      </c>
      <c r="U19" s="37"/>
      <c r="V19" s="36">
        <f t="shared" ref="V19" si="56">+V16+V17-V18</f>
        <v>0</v>
      </c>
      <c r="W19" s="37"/>
      <c r="X19" s="36">
        <f t="shared" ref="X19" si="57">+X16+X17-X18</f>
        <v>0</v>
      </c>
      <c r="Y19" s="37"/>
      <c r="Z19" s="36">
        <f t="shared" ref="Z19" si="58">+Z16+Z17-Z18</f>
        <v>0</v>
      </c>
      <c r="AA19" s="37"/>
    </row>
    <row r="20" spans="1:28">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c r="A21" t="s">
        <v>65</v>
      </c>
      <c r="B21" s="17"/>
      <c r="C21" s="18"/>
      <c r="E21" s="35">
        <f>D11</f>
        <v>120000</v>
      </c>
      <c r="G21" s="35">
        <f t="shared" ref="G21" si="59">F11</f>
        <v>75000</v>
      </c>
      <c r="I21" s="35">
        <f t="shared" ref="I21" si="60">H11</f>
        <v>37500</v>
      </c>
      <c r="K21" s="35">
        <f t="shared" ref="K21" si="61">J11</f>
        <v>78000</v>
      </c>
      <c r="M21" s="35">
        <f t="shared" ref="M21" si="62">L11</f>
        <v>77500</v>
      </c>
      <c r="O21" s="35">
        <f t="shared" ref="O21" si="63">N11</f>
        <v>127500</v>
      </c>
      <c r="Q21" s="35">
        <f t="shared" ref="Q21" si="64">P11</f>
        <v>115000</v>
      </c>
      <c r="S21" s="35">
        <f t="shared" ref="S21" si="65">R11</f>
        <v>55000</v>
      </c>
      <c r="U21" s="35">
        <f t="shared" ref="U21" si="66">T11</f>
        <v>67500</v>
      </c>
      <c r="W21" s="35">
        <f t="shared" ref="W21" si="67">V11</f>
        <v>75000</v>
      </c>
      <c r="Y21" s="35">
        <f t="shared" ref="Y21" si="68">X11</f>
        <v>82500</v>
      </c>
      <c r="AA21" s="35">
        <f t="shared" ref="AA21" si="69">Z11</f>
        <v>77500</v>
      </c>
    </row>
    <row r="22" spans="1:28">
      <c r="A22" s="10" t="s">
        <v>61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c r="A23" s="31" t="s">
        <v>11</v>
      </c>
      <c r="B23" s="36"/>
      <c r="C23" s="37"/>
      <c r="D23" s="36"/>
      <c r="E23" s="40">
        <v>180000</v>
      </c>
      <c r="F23" s="36"/>
      <c r="G23" s="38">
        <f>F14</f>
        <v>225000</v>
      </c>
      <c r="H23" s="36"/>
      <c r="I23" s="38">
        <f t="shared" ref="I23" si="70">H14</f>
        <v>212500</v>
      </c>
      <c r="J23" s="36"/>
      <c r="K23" s="38">
        <f t="shared" ref="K23" si="71">J14</f>
        <v>224000</v>
      </c>
      <c r="L23" s="36"/>
      <c r="M23" s="38">
        <f t="shared" ref="M23:O23" si="72">L14</f>
        <v>197500</v>
      </c>
      <c r="N23" s="36"/>
      <c r="O23" s="38">
        <f t="shared" si="72"/>
        <v>202500</v>
      </c>
      <c r="P23" s="36"/>
      <c r="Q23" s="38">
        <f t="shared" ref="Q23" si="73">P14</f>
        <v>200000</v>
      </c>
      <c r="R23" s="36"/>
      <c r="S23" s="38">
        <f t="shared" ref="S23" si="74">R14</f>
        <v>225000</v>
      </c>
      <c r="T23" s="36"/>
      <c r="U23" s="38">
        <f t="shared" ref="U23" si="75">T14</f>
        <v>212500</v>
      </c>
      <c r="V23" s="36"/>
      <c r="W23" s="38">
        <f t="shared" ref="W23" si="76">V14</f>
        <v>205000</v>
      </c>
      <c r="X23" s="36"/>
      <c r="Y23" s="38">
        <f t="shared" ref="Y23" si="77">X14</f>
        <v>197500</v>
      </c>
      <c r="Z23" s="36"/>
      <c r="AA23" s="38">
        <f t="shared" ref="AA23" si="78">Z14</f>
        <v>202500</v>
      </c>
      <c r="AB23" s="4">
        <f>SUM(B23:AA23)</f>
        <v>2484000</v>
      </c>
    </row>
    <row r="24" spans="1:28" outlineLevel="1">
      <c r="A24" s="31" t="s">
        <v>66</v>
      </c>
      <c r="B24" s="36"/>
      <c r="C24" s="37"/>
      <c r="D24" s="36"/>
      <c r="E24" s="37">
        <f>+E23+E21</f>
        <v>300000</v>
      </c>
      <c r="F24" s="17"/>
      <c r="G24" s="37">
        <f>+G23+G21</f>
        <v>300000</v>
      </c>
      <c r="H24" s="17"/>
      <c r="I24" s="37">
        <f>+I23+I21</f>
        <v>250000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c r="A25" s="31" t="s">
        <v>67</v>
      </c>
      <c r="B25" s="36"/>
      <c r="C25" s="37"/>
      <c r="D25" s="36"/>
      <c r="E25" s="37">
        <f>+E24-D10</f>
        <v>-20000</v>
      </c>
      <c r="F25" s="17"/>
      <c r="G25" s="37">
        <f>+G24-F10</f>
        <v>0</v>
      </c>
      <c r="H25" s="17"/>
      <c r="I25" s="37">
        <f>+I24-H10</f>
        <v>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c r="A26" s="39" t="s">
        <v>63</v>
      </c>
      <c r="B26" s="36"/>
      <c r="C26" s="37"/>
      <c r="D26" s="36"/>
      <c r="E26" s="37">
        <f>IF(D14&gt;E23,E23-D14,0)</f>
        <v>-20000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c r="A27" s="31" t="s">
        <v>71</v>
      </c>
      <c r="B27" s="36"/>
      <c r="C27" s="37"/>
      <c r="D27" s="36"/>
      <c r="E27" s="37">
        <f>IF((E23-D14)&gt;0,E23-D14,0)</f>
        <v>0</v>
      </c>
      <c r="F27" s="17"/>
      <c r="G27" s="37">
        <f>IF((G23-F14)&gt;0,G23-F14,0)</f>
        <v>0</v>
      </c>
      <c r="H27" s="17"/>
      <c r="I27" s="37">
        <f>IF((I23-H14)&gt;0,I23-H14,0)</f>
        <v>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c r="A28" s="39" t="s">
        <v>70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c r="A29" s="39" t="s">
        <v>64</v>
      </c>
      <c r="B29" s="36"/>
      <c r="C29" s="37"/>
      <c r="D29" s="36"/>
      <c r="E29" s="37">
        <f>IF(AND(E25&gt;0,E23&gt;D14),E23-D14,0)</f>
        <v>0</v>
      </c>
      <c r="F29" s="17"/>
      <c r="G29" s="37">
        <f t="shared" ref="G29" si="79">IF(AND(G25&gt;0,G23&gt;F14),G23-F14,0)</f>
        <v>0</v>
      </c>
      <c r="H29" s="17"/>
      <c r="I29" s="37">
        <f t="shared" ref="I29" si="80">IF(AND(I25&gt;0,I23&gt;H14),I23-H14,0)</f>
        <v>0</v>
      </c>
      <c r="J29" s="17"/>
      <c r="K29" s="37">
        <f t="shared" ref="K29" si="81">IF(AND(K25&gt;0,K23&gt;J14),K23-J14,0)</f>
        <v>0</v>
      </c>
      <c r="L29" s="17"/>
      <c r="M29" s="37">
        <f t="shared" ref="M29" si="82">IF(AND(M25&gt;0,M23&gt;L14),M23-L14,0)</f>
        <v>0</v>
      </c>
      <c r="N29" s="17"/>
      <c r="O29" s="37">
        <f t="shared" ref="O29" si="83">IF(AND(O25&gt;0,O23&gt;N14),O23-N14,0)</f>
        <v>0</v>
      </c>
      <c r="P29" s="17"/>
      <c r="Q29" s="37">
        <f t="shared" ref="Q29" si="84">IF(AND(Q25&gt;0,Q23&gt;P14),Q23-P14,0)</f>
        <v>0</v>
      </c>
      <c r="R29" s="17"/>
      <c r="S29" s="37">
        <f t="shared" ref="S29" si="85">IF(AND(S25&gt;0,S23&gt;R14),S23-R14,0)</f>
        <v>0</v>
      </c>
      <c r="T29" s="17"/>
      <c r="U29" s="37">
        <f t="shared" ref="U29" si="86">IF(AND(U25&gt;0,U23&gt;T14),U23-T14,0)</f>
        <v>0</v>
      </c>
      <c r="V29" s="17"/>
      <c r="W29" s="37">
        <f t="shared" ref="W29" si="87">IF(AND(W25&gt;0,W23&gt;V14),W23-V14,0)</f>
        <v>0</v>
      </c>
      <c r="X29" s="17"/>
      <c r="Y29" s="37">
        <f t="shared" ref="Y29" si="88">IF(AND(Y25&gt;0,Y23&gt;X14),Y23-X14,0)</f>
        <v>0</v>
      </c>
      <c r="Z29" s="17"/>
      <c r="AA29" s="37">
        <f t="shared" ref="AA29" si="89">IF(AND(AA25&gt;0,AA23&gt;Z14),AA23-Z14,0)</f>
        <v>0</v>
      </c>
    </row>
    <row r="30" spans="1:28">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c r="A32" t="s">
        <v>13</v>
      </c>
      <c r="B32" s="17"/>
      <c r="C32" s="18"/>
      <c r="D32" s="17"/>
      <c r="E32" s="18"/>
      <c r="F32" s="17"/>
      <c r="G32" s="18"/>
      <c r="H32" s="17"/>
      <c r="I32" s="18"/>
      <c r="J32" s="17">
        <f>IF(E26&lt;0,((D5+E26+G29+I29)*D6)-(D14+E26+G29+I29),0)</f>
        <v>19000</v>
      </c>
      <c r="K32" s="18"/>
      <c r="L32" s="17">
        <f t="shared" ref="L32" si="90">IF(G26&lt;0,((F5+G26+I29+K29)*F6)-(F14+G26+I29+K29),0)</f>
        <v>0</v>
      </c>
      <c r="M32" s="18"/>
      <c r="N32" s="17">
        <f t="shared" ref="N32" si="91">IF(I26&lt;0,((H5+I26+K29+M29)*H6)-(H14+I26+K29+M29),0)</f>
        <v>0</v>
      </c>
      <c r="O32" s="18"/>
      <c r="P32" s="17">
        <f>IF(K26&lt;0,((J5+K26+M29+O29)*J6)-(J14+K26+M29+O29),0)</f>
        <v>0</v>
      </c>
      <c r="Q32" s="18"/>
      <c r="R32" s="17">
        <f t="shared" ref="R32" si="92">IF(M26&lt;0,((L5+M26+O29+Q29)*L6)-(L14+M26+O29+Q29),0)</f>
        <v>0</v>
      </c>
      <c r="S32" s="18"/>
      <c r="T32" s="17">
        <f t="shared" ref="T32" si="93">IF(O26&lt;0,((N5+O26+Q29+S29)*N6)-(N14+O26+Q29+S29),0)</f>
        <v>0</v>
      </c>
      <c r="U32" s="18"/>
      <c r="V32" s="17">
        <f t="shared" ref="V32" si="94">IF(Q26&lt;0,((P5+Q26+S29+U29)*P6)-(P14+Q26+S29+U29),0)</f>
        <v>0</v>
      </c>
      <c r="W32" s="18"/>
      <c r="X32" s="17">
        <f t="shared" ref="X32" si="95">IF(S26&lt;0,((R5+S26+U29+W29)*R6)-(R14+S26+U29+W29),0)</f>
        <v>0</v>
      </c>
      <c r="Y32" s="18"/>
      <c r="Z32" s="17">
        <f t="shared" ref="Z32" si="96">IF(U26&lt;0,((T5+U26+W29+Y29)*T6)-(T14+U26+W29+Y29),0)</f>
        <v>0</v>
      </c>
      <c r="AA32" s="18"/>
    </row>
    <row r="33" spans="1:28">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c r="A36" s="12" t="s">
        <v>37</v>
      </c>
      <c r="B36" s="17"/>
      <c r="C36" s="18"/>
      <c r="D36" s="17"/>
      <c r="E36" s="18"/>
      <c r="F36" s="17"/>
      <c r="G36" s="18"/>
      <c r="H36" s="17"/>
      <c r="I36" s="18"/>
      <c r="J36" s="17">
        <f>IF(J32&gt;0,(-E26-J32-G29-I29),0)</f>
        <v>1000</v>
      </c>
      <c r="K36" s="18"/>
      <c r="L36" s="17">
        <f t="shared" ref="L36" si="97">IF(L32&gt;0,(-G26-L32-I29-K29),0)</f>
        <v>0</v>
      </c>
      <c r="M36" s="18"/>
      <c r="N36" s="17">
        <f t="shared" ref="N36" si="98">IF(N32&gt;0,(-I26-N32-K29-M29),0)</f>
        <v>0</v>
      </c>
      <c r="O36" s="18"/>
      <c r="P36" s="17">
        <f t="shared" ref="P36" si="99">IF(P32&gt;0,(-K26-P32-M29-O29),0)</f>
        <v>0</v>
      </c>
      <c r="Q36" s="18"/>
      <c r="R36" s="17">
        <f t="shared" ref="R36" si="100">IF(R32&gt;0,(-M26-R32-O29-Q29),0)</f>
        <v>0</v>
      </c>
      <c r="S36" s="18"/>
      <c r="T36" s="17">
        <f t="shared" ref="T36" si="101">IF(T32&gt;0,(-O26-T32-Q29-S29),0)</f>
        <v>0</v>
      </c>
      <c r="U36" s="18"/>
      <c r="V36" s="17">
        <f t="shared" ref="V36" si="102">IF(V32&gt;0,(-Q26-V32-S29-U29),0)</f>
        <v>0</v>
      </c>
      <c r="W36" s="18"/>
      <c r="X36" s="17">
        <f t="shared" ref="X36" si="103">IF(X32&gt;0,(-S26-X32-U29-W29),0)</f>
        <v>0</v>
      </c>
      <c r="Y36" s="18"/>
      <c r="Z36" s="17">
        <f t="shared" ref="Z36" si="104">IF(Z32&gt;0,(-U26-Z32-W29-Y29),0)</f>
        <v>0</v>
      </c>
      <c r="AA36" s="18"/>
    </row>
    <row r="37" spans="1:28">
      <c r="A37" s="12" t="s">
        <v>38</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c r="A38" t="s">
        <v>36</v>
      </c>
      <c r="B38" s="17"/>
      <c r="C38" s="18"/>
      <c r="D38" s="17">
        <f>(D5*D6)-D36+D37</f>
        <v>200000</v>
      </c>
      <c r="E38" s="18"/>
      <c r="F38" s="17">
        <f t="shared" ref="F38" si="105">(F5*F6)-F36+F37</f>
        <v>225000</v>
      </c>
      <c r="G38" s="18"/>
      <c r="H38" s="17">
        <f t="shared" ref="H38" si="106">(H5*H6)-H36+H37</f>
        <v>212500</v>
      </c>
      <c r="I38" s="18"/>
      <c r="J38" s="17">
        <f>(J5*J6)-J36+J37</f>
        <v>204000</v>
      </c>
      <c r="K38" s="18"/>
      <c r="L38" s="17">
        <f t="shared" ref="L38" si="107">(L5*L6)-L36+L37</f>
        <v>197500</v>
      </c>
      <c r="M38" s="18"/>
      <c r="N38" s="17">
        <f t="shared" ref="N38" si="108">(N5*N6)-N36+N37</f>
        <v>202500</v>
      </c>
      <c r="O38" s="18"/>
      <c r="P38" s="17">
        <f t="shared" ref="P38" si="109">(P5*P6)-P36+P37</f>
        <v>200000</v>
      </c>
      <c r="Q38" s="18"/>
      <c r="R38" s="17">
        <f t="shared" ref="R38" si="110">(R5*R6)-R36+R37</f>
        <v>225000</v>
      </c>
      <c r="S38" s="18"/>
      <c r="T38" s="17">
        <f t="shared" ref="T38" si="111">(T5*T6)-T36+T37</f>
        <v>212500</v>
      </c>
      <c r="U38" s="18"/>
      <c r="V38" s="17">
        <f t="shared" ref="V38" si="112">(V5*V6)-V36+V37</f>
        <v>205000</v>
      </c>
      <c r="W38" s="18"/>
      <c r="X38" s="17">
        <f t="shared" ref="X38" si="113">(X5*X6)-X36+X37</f>
        <v>197500</v>
      </c>
      <c r="Y38" s="18"/>
      <c r="Z38" s="17">
        <f t="shared" ref="Z38" si="114">(Z5*Z6)-Z36+Z37</f>
        <v>202500</v>
      </c>
      <c r="AA38" s="18"/>
      <c r="AB38" s="4">
        <f>SUM(B38:AA38)</f>
        <v>2484000</v>
      </c>
    </row>
    <row r="39" spans="1:28" ht="15.75" thickBot="1">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c r="A41" s="33" t="s">
        <v>57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c r="A42" s="11" t="s">
        <v>59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c r="A43" s="11" t="s">
        <v>62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c r="A44" s="11" t="s">
        <v>69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109.5" customHeight="1">
      <c r="A46" s="58" t="s">
        <v>41</v>
      </c>
      <c r="B46" s="58"/>
      <c r="C46" s="58"/>
      <c r="D46" s="58"/>
      <c r="E46" s="58"/>
      <c r="F46" s="58"/>
      <c r="G46" s="58"/>
      <c r="H46" s="5"/>
      <c r="I46" s="5"/>
      <c r="J46" s="5"/>
      <c r="K46" s="5"/>
      <c r="L46" s="5"/>
      <c r="M46" s="5"/>
      <c r="N46" s="5"/>
      <c r="O46" s="5"/>
      <c r="P46" s="5"/>
      <c r="Q46" s="5"/>
      <c r="R46" s="5"/>
      <c r="S46" s="5"/>
      <c r="T46" s="5"/>
      <c r="U46" s="5"/>
      <c r="V46" s="5"/>
      <c r="W46" s="5"/>
      <c r="X46" s="5"/>
      <c r="Y46" s="5"/>
      <c r="Z46" s="5"/>
      <c r="AA46" s="5"/>
      <c r="AB46" s="2"/>
    </row>
    <row r="47" spans="1:28">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c r="D59" s="4"/>
    </row>
    <row r="60" spans="1:43">
      <c r="D60" s="4"/>
    </row>
    <row r="61" spans="1:43">
      <c r="D61" s="4"/>
    </row>
    <row r="62" spans="1:43">
      <c r="D62" s="4"/>
    </row>
    <row r="63" spans="1:43">
      <c r="D63" s="4"/>
    </row>
    <row r="64" spans="1:43">
      <c r="D64" s="4"/>
    </row>
    <row r="65" spans="4:4">
      <c r="D65" s="4"/>
    </row>
  </sheetData>
  <sheetProtection password="CB3D" sheet="1" objects="1" scenarios="1"/>
  <mergeCells count="78">
    <mergeCell ref="A46:G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 ref="T5:U5"/>
    <mergeCell ref="V5:W5"/>
    <mergeCell ref="X5:Y5"/>
    <mergeCell ref="Z5:AA5"/>
    <mergeCell ref="V7:W7"/>
    <mergeCell ref="X7:Y7"/>
    <mergeCell ref="Z7:AA7"/>
    <mergeCell ref="F6:G6"/>
    <mergeCell ref="H6:I6"/>
    <mergeCell ref="J6:K6"/>
    <mergeCell ref="L6:M6"/>
    <mergeCell ref="Z6:AA6"/>
    <mergeCell ref="V6:W6"/>
    <mergeCell ref="X6:Y6"/>
    <mergeCell ref="L5:M5"/>
    <mergeCell ref="N5:O5"/>
    <mergeCell ref="P5:Q5"/>
    <mergeCell ref="R5:S5"/>
    <mergeCell ref="R4:S4"/>
    <mergeCell ref="B5:C5"/>
    <mergeCell ref="D5:E5"/>
    <mergeCell ref="F5:G5"/>
    <mergeCell ref="H5:I5"/>
    <mergeCell ref="J5:K5"/>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L2:M2"/>
    <mergeCell ref="B2:C2"/>
    <mergeCell ref="D2:E2"/>
    <mergeCell ref="F2:G2"/>
    <mergeCell ref="H2:I2"/>
    <mergeCell ref="J2:K2"/>
  </mergeCells>
  <pageMargins left="0.7" right="0.7" top="0.75" bottom="0.75" header="0.3" footer="0.3"/>
  <pageSetup paperSize="8" scale="6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AQ65"/>
  <sheetViews>
    <sheetView zoomScale="90" zoomScaleNormal="90" workbookViewId="0">
      <selection activeCell="J36" sqref="J36"/>
    </sheetView>
  </sheetViews>
  <sheetFormatPr defaultRowHeight="15" outlineLevelRow="2"/>
  <cols>
    <col min="1" max="1" width="37.5703125" customWidth="1"/>
    <col min="5" max="5" width="10.5703125" bestFit="1" customWidth="1"/>
    <col min="9" max="9" width="9.140625" customWidth="1"/>
    <col min="28" max="28" width="9.85546875" bestFit="1" customWidth="1"/>
  </cols>
  <sheetData>
    <row r="1" spans="1:27">
      <c r="A1" s="1" t="s">
        <v>24</v>
      </c>
    </row>
    <row r="2" spans="1:27">
      <c r="B2" s="56" t="s">
        <v>0</v>
      </c>
      <c r="C2" s="57"/>
      <c r="D2" s="56" t="s">
        <v>1</v>
      </c>
      <c r="E2" s="57"/>
      <c r="F2" s="56" t="s">
        <v>2</v>
      </c>
      <c r="G2" s="57"/>
      <c r="H2" s="56" t="s">
        <v>3</v>
      </c>
      <c r="I2" s="57"/>
      <c r="J2" s="56" t="s">
        <v>4</v>
      </c>
      <c r="K2" s="57"/>
      <c r="L2" s="56" t="s">
        <v>5</v>
      </c>
      <c r="M2" s="57"/>
      <c r="N2" s="56" t="s">
        <v>6</v>
      </c>
      <c r="O2" s="57"/>
      <c r="P2" s="56" t="s">
        <v>15</v>
      </c>
      <c r="Q2" s="57"/>
      <c r="R2" s="56" t="s">
        <v>16</v>
      </c>
      <c r="S2" s="57"/>
      <c r="T2" s="56" t="s">
        <v>17</v>
      </c>
      <c r="U2" s="57"/>
      <c r="V2" s="56" t="s">
        <v>18</v>
      </c>
      <c r="W2" s="57"/>
      <c r="X2" s="56" t="s">
        <v>19</v>
      </c>
      <c r="Y2" s="57"/>
      <c r="Z2" s="56" t="s">
        <v>20</v>
      </c>
      <c r="AA2" s="57"/>
    </row>
    <row r="3" spans="1:27">
      <c r="A3" t="s">
        <v>9</v>
      </c>
      <c r="B3" s="48"/>
      <c r="C3" s="49"/>
      <c r="D3" s="50">
        <v>4000000</v>
      </c>
      <c r="E3" s="51"/>
      <c r="F3" s="50">
        <v>4500000</v>
      </c>
      <c r="G3" s="51"/>
      <c r="H3" s="50">
        <v>4250000</v>
      </c>
      <c r="I3" s="51"/>
      <c r="J3" s="50">
        <v>4100000</v>
      </c>
      <c r="K3" s="51"/>
      <c r="L3" s="50">
        <v>3950000</v>
      </c>
      <c r="M3" s="51"/>
      <c r="N3" s="50">
        <v>4050000</v>
      </c>
      <c r="O3" s="51"/>
      <c r="P3" s="50">
        <v>4000000</v>
      </c>
      <c r="Q3" s="51"/>
      <c r="R3" s="50">
        <v>4500000</v>
      </c>
      <c r="S3" s="51"/>
      <c r="T3" s="50">
        <v>4250000</v>
      </c>
      <c r="U3" s="51"/>
      <c r="V3" s="50">
        <v>4100000</v>
      </c>
      <c r="W3" s="51"/>
      <c r="X3" s="50">
        <v>3950000</v>
      </c>
      <c r="Y3" s="51"/>
      <c r="Z3" s="50">
        <v>4050000</v>
      </c>
      <c r="AA3" s="51"/>
    </row>
    <row r="4" spans="1:27">
      <c r="A4" t="s">
        <v>47</v>
      </c>
      <c r="B4" s="48"/>
      <c r="C4" s="49"/>
      <c r="D4" s="50">
        <v>0</v>
      </c>
      <c r="E4" s="51"/>
      <c r="F4" s="50">
        <v>0</v>
      </c>
      <c r="G4" s="51"/>
      <c r="H4" s="50">
        <v>0</v>
      </c>
      <c r="I4" s="51"/>
      <c r="J4" s="50">
        <v>0</v>
      </c>
      <c r="K4" s="51"/>
      <c r="L4" s="50">
        <v>0</v>
      </c>
      <c r="M4" s="51"/>
      <c r="N4" s="50">
        <v>0</v>
      </c>
      <c r="O4" s="51"/>
      <c r="P4" s="50">
        <v>0</v>
      </c>
      <c r="Q4" s="51"/>
      <c r="R4" s="50">
        <v>0</v>
      </c>
      <c r="S4" s="51"/>
      <c r="T4" s="50">
        <v>0</v>
      </c>
      <c r="U4" s="51"/>
      <c r="V4" s="50">
        <v>0</v>
      </c>
      <c r="W4" s="51"/>
      <c r="X4" s="50">
        <v>0</v>
      </c>
      <c r="Y4" s="51"/>
      <c r="Z4" s="50">
        <v>0</v>
      </c>
      <c r="AA4" s="51"/>
    </row>
    <row r="5" spans="1:27">
      <c r="A5" t="s">
        <v>48</v>
      </c>
      <c r="B5" s="48"/>
      <c r="C5" s="49"/>
      <c r="D5" s="48">
        <f>D3-D4</f>
        <v>4000000</v>
      </c>
      <c r="E5" s="49"/>
      <c r="F5" s="48">
        <f>F3-F4</f>
        <v>4500000</v>
      </c>
      <c r="G5" s="49"/>
      <c r="H5" s="48">
        <f>H3-H4</f>
        <v>4250000</v>
      </c>
      <c r="I5" s="49"/>
      <c r="J5" s="48">
        <f>J3-J4</f>
        <v>4100000</v>
      </c>
      <c r="K5" s="49"/>
      <c r="L5" s="48">
        <f>L3-L4</f>
        <v>3950000</v>
      </c>
      <c r="M5" s="49"/>
      <c r="N5" s="48">
        <f>N3-N4</f>
        <v>4050000</v>
      </c>
      <c r="O5" s="49"/>
      <c r="P5" s="48">
        <f>P3-P4</f>
        <v>4000000</v>
      </c>
      <c r="Q5" s="49"/>
      <c r="R5" s="48">
        <f>R3-R4</f>
        <v>4500000</v>
      </c>
      <c r="S5" s="49"/>
      <c r="T5" s="48">
        <f>T3-T4</f>
        <v>4250000</v>
      </c>
      <c r="U5" s="49"/>
      <c r="V5" s="48">
        <f>V3-V4</f>
        <v>4100000</v>
      </c>
      <c r="W5" s="49"/>
      <c r="X5" s="48">
        <f>X3-X4</f>
        <v>3950000</v>
      </c>
      <c r="Y5" s="49"/>
      <c r="Z5" s="48">
        <f>Z3-Z4</f>
        <v>4050000</v>
      </c>
      <c r="AA5" s="49"/>
    </row>
    <row r="6" spans="1:27">
      <c r="A6" t="s">
        <v>10</v>
      </c>
      <c r="B6" s="52">
        <v>0.05</v>
      </c>
      <c r="C6" s="53"/>
      <c r="D6" s="54">
        <v>0.05</v>
      </c>
      <c r="E6" s="55"/>
      <c r="F6" s="54">
        <v>0.05</v>
      </c>
      <c r="G6" s="55"/>
      <c r="H6" s="54">
        <v>0.05</v>
      </c>
      <c r="I6" s="55"/>
      <c r="J6" s="54">
        <v>0.05</v>
      </c>
      <c r="K6" s="55"/>
      <c r="L6" s="54">
        <v>0.05</v>
      </c>
      <c r="M6" s="55"/>
      <c r="N6" s="54">
        <v>0.05</v>
      </c>
      <c r="O6" s="55"/>
      <c r="P6" s="54">
        <v>0.05</v>
      </c>
      <c r="Q6" s="55"/>
      <c r="R6" s="54">
        <v>0.05</v>
      </c>
      <c r="S6" s="55"/>
      <c r="T6" s="54">
        <v>0.05</v>
      </c>
      <c r="U6" s="55"/>
      <c r="V6" s="54">
        <v>0.05</v>
      </c>
      <c r="W6" s="55"/>
      <c r="X6" s="54">
        <v>0.05</v>
      </c>
      <c r="Y6" s="55"/>
      <c r="Z6" s="54">
        <v>0.05</v>
      </c>
      <c r="AA6" s="55"/>
    </row>
    <row r="7" spans="1:27">
      <c r="A7" t="s">
        <v>76</v>
      </c>
      <c r="B7" s="43"/>
      <c r="C7" s="44"/>
      <c r="D7" s="54" t="s">
        <v>77</v>
      </c>
      <c r="E7" s="55"/>
      <c r="F7" s="54" t="s">
        <v>77</v>
      </c>
      <c r="G7" s="55"/>
      <c r="H7" s="54" t="s">
        <v>77</v>
      </c>
      <c r="I7" s="55"/>
      <c r="J7" s="54" t="s">
        <v>77</v>
      </c>
      <c r="K7" s="55"/>
      <c r="L7" s="54" t="s">
        <v>77</v>
      </c>
      <c r="M7" s="55"/>
      <c r="N7" s="54" t="s">
        <v>77</v>
      </c>
      <c r="O7" s="55"/>
      <c r="P7" s="54" t="s">
        <v>77</v>
      </c>
      <c r="Q7" s="55"/>
      <c r="R7" s="54" t="s">
        <v>77</v>
      </c>
      <c r="S7" s="55"/>
      <c r="T7" s="54" t="s">
        <v>77</v>
      </c>
      <c r="U7" s="55"/>
      <c r="V7" s="54" t="s">
        <v>77</v>
      </c>
      <c r="W7" s="55"/>
      <c r="X7" s="54" t="s">
        <v>77</v>
      </c>
      <c r="Y7" s="55"/>
      <c r="Z7" s="54" t="s">
        <v>77</v>
      </c>
      <c r="AA7" s="55"/>
    </row>
    <row r="8" spans="1:27">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c r="A9" s="8" t="s">
        <v>56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c r="A10" s="2" t="s">
        <v>58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c r="A11" s="2" t="s">
        <v>83</v>
      </c>
      <c r="B11" s="17"/>
      <c r="C11" s="18"/>
      <c r="D11" s="17">
        <f>D10-D14</f>
        <v>120000</v>
      </c>
      <c r="E11" s="18"/>
      <c r="F11" s="17">
        <f>F10-F14</f>
        <v>75000</v>
      </c>
      <c r="G11" s="18"/>
      <c r="H11" s="17">
        <f>H10-H14</f>
        <v>37500</v>
      </c>
      <c r="I11" s="18"/>
      <c r="J11" s="17">
        <f>J10-J14</f>
        <v>87500</v>
      </c>
      <c r="K11" s="18"/>
      <c r="L11" s="17">
        <f>L10-L14</f>
        <v>77500</v>
      </c>
      <c r="M11" s="18"/>
      <c r="N11" s="17">
        <f>N10-N14</f>
        <v>127500</v>
      </c>
      <c r="O11" s="18"/>
      <c r="P11" s="17">
        <f>P10-P14</f>
        <v>115000</v>
      </c>
      <c r="Q11" s="18"/>
      <c r="R11" s="17">
        <f>R10-R14</f>
        <v>55000</v>
      </c>
      <c r="S11" s="18"/>
      <c r="T11" s="17">
        <f>T10-T14</f>
        <v>67500</v>
      </c>
      <c r="U11" s="18"/>
      <c r="V11" s="17">
        <f>V10-V14</f>
        <v>75000</v>
      </c>
      <c r="W11" s="18"/>
      <c r="X11" s="17">
        <f>X10-X14</f>
        <v>82500</v>
      </c>
      <c r="Y11" s="18"/>
      <c r="Z11" s="17">
        <f>Z10-Z14</f>
        <v>77500</v>
      </c>
      <c r="AA11" s="18"/>
    </row>
    <row r="12" spans="1:27">
      <c r="A12" s="11" t="s">
        <v>39</v>
      </c>
      <c r="B12" s="17"/>
      <c r="C12" s="18"/>
      <c r="D12" s="17">
        <f>IF(B4&lt;0,((D3-B4)*D6+D32-D33),D3*D6+D32-D33)</f>
        <v>200000</v>
      </c>
      <c r="E12" s="18"/>
      <c r="F12" s="17">
        <f>IF(D4&lt;0,((F3-D4)*F6+F32-F33),F3*F6+F32-F33)</f>
        <v>225000</v>
      </c>
      <c r="G12" s="18"/>
      <c r="H12" s="17">
        <f>IF(F4&lt;0,((H3-F4)*H6+H32-H33),H3*H6+H32-H33)</f>
        <v>212500</v>
      </c>
      <c r="I12" s="18"/>
      <c r="J12" s="17">
        <f>IF(H4&lt;0,((J3-H4)*J6+J32-J33),J3*J6+J32-J33)</f>
        <v>214500</v>
      </c>
      <c r="K12" s="18"/>
      <c r="L12" s="17">
        <f>IF(J4&lt;0,((L3-J4)*L6+L32-L33),L3*L6+L32-L33)</f>
        <v>197500</v>
      </c>
      <c r="M12" s="18"/>
      <c r="N12" s="17">
        <f>IF(L4&lt;0,((N3-L4)*N6+N32-N33),N3*N6+N32-N33)</f>
        <v>202500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c r="A13" s="2" t="s">
        <v>68</v>
      </c>
      <c r="B13" s="17"/>
      <c r="C13" s="18"/>
      <c r="D13" s="36">
        <f t="shared" ref="D13" si="0">IF(B3&lt;0,-C28,-C28-B19)</f>
        <v>0</v>
      </c>
      <c r="E13" s="37"/>
      <c r="F13" s="36">
        <f t="shared" ref="F13" si="1">IF(D3&lt;0,-E28,-E28-D19)</f>
        <v>0</v>
      </c>
      <c r="G13" s="37"/>
      <c r="H13" s="36">
        <f t="shared" ref="H13" si="2">IF(F3&lt;0,-G28,-G28-F19)</f>
        <v>0</v>
      </c>
      <c r="I13" s="37"/>
      <c r="J13" s="36">
        <f t="shared" ref="J13" si="3">IF(H3&lt;0,-I28,-I28-H19)</f>
        <v>0</v>
      </c>
      <c r="K13" s="37"/>
      <c r="L13" s="36">
        <f t="shared" ref="L13" si="4">IF(J3&lt;0,-K28,-K28-J19)</f>
        <v>0</v>
      </c>
      <c r="M13" s="37"/>
      <c r="N13" s="36">
        <f t="shared" ref="N13" si="5">IF(L3&lt;0,-M28,-M28-L19)</f>
        <v>0</v>
      </c>
      <c r="O13" s="37"/>
      <c r="P13" s="36">
        <f>IF(N3&lt;0,-O28,-O28-N19)</f>
        <v>0</v>
      </c>
      <c r="Q13" s="37"/>
      <c r="R13" s="36">
        <f t="shared" ref="R13" si="6">IF(P3&lt;0,-Q28,-Q28-P19)</f>
        <v>0</v>
      </c>
      <c r="S13" s="37"/>
      <c r="T13" s="36">
        <f t="shared" ref="T13" si="7">IF(R3&lt;0,-S28,-S28-R19)</f>
        <v>0</v>
      </c>
      <c r="U13" s="37"/>
      <c r="V13" s="36">
        <f t="shared" ref="V13" si="8">IF(T3&lt;0,-U28,-U28-T19)</f>
        <v>0</v>
      </c>
      <c r="W13" s="37"/>
      <c r="X13" s="36">
        <f t="shared" ref="X13" si="9">IF(V3&lt;0,-W28,-W28-V19)</f>
        <v>0</v>
      </c>
      <c r="Y13" s="37"/>
      <c r="Z13" s="36">
        <f t="shared" ref="Z13" si="10">IF(X3&lt;0,-Y28,-Y28-X19)</f>
        <v>0</v>
      </c>
      <c r="AA13" s="37"/>
    </row>
    <row r="14" spans="1:27" ht="15.75" thickBot="1">
      <c r="A14" s="6" t="s">
        <v>60</v>
      </c>
      <c r="B14" s="19"/>
      <c r="C14" s="20"/>
      <c r="D14" s="19">
        <f>IF(D7="Yes",D12+D13,D10)</f>
        <v>200000</v>
      </c>
      <c r="E14" s="20"/>
      <c r="F14" s="19">
        <f t="shared" ref="F14" si="11">IF(F7="Yes",F12+F13,F10)</f>
        <v>225000</v>
      </c>
      <c r="G14" s="20"/>
      <c r="H14" s="19">
        <f t="shared" ref="H14" si="12">IF(H7="Yes",H12+H13,H10)</f>
        <v>212500</v>
      </c>
      <c r="I14" s="20"/>
      <c r="J14" s="19">
        <f t="shared" ref="J14" si="13">IF(J7="Yes",J12+J13,J10)</f>
        <v>214500</v>
      </c>
      <c r="K14" s="20"/>
      <c r="L14" s="19">
        <f t="shared" ref="L14" si="14">IF(L7="Yes",L12+L13,L10)</f>
        <v>197500</v>
      </c>
      <c r="M14" s="20"/>
      <c r="N14" s="19">
        <f t="shared" ref="N14" si="15">IF(N7="Yes",N12+N13,N10)</f>
        <v>202500</v>
      </c>
      <c r="O14" s="20"/>
      <c r="P14" s="19">
        <f t="shared" ref="P14" si="16">IF(P7="Yes",P12+P13,P10)</f>
        <v>200000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c r="A16" s="11" t="s">
        <v>72</v>
      </c>
      <c r="B16" s="36">
        <v>0</v>
      </c>
      <c r="C16" s="37"/>
      <c r="D16" s="36">
        <f>+D14+B19+C28</f>
        <v>200000</v>
      </c>
      <c r="E16" s="37"/>
      <c r="F16" s="36">
        <f t="shared" ref="F16" si="22">+F14+D19+E28</f>
        <v>225000</v>
      </c>
      <c r="G16" s="37"/>
      <c r="H16" s="36">
        <f t="shared" ref="H16" si="23">+H14+F19+G28</f>
        <v>212500</v>
      </c>
      <c r="I16" s="37"/>
      <c r="J16" s="36">
        <f>+J14+H19+I28</f>
        <v>214500</v>
      </c>
      <c r="K16" s="37"/>
      <c r="L16" s="36">
        <f t="shared" ref="L16" si="24">+L14+J19+K28</f>
        <v>197500</v>
      </c>
      <c r="M16" s="37"/>
      <c r="N16" s="36">
        <f t="shared" ref="N16" si="25">+N14+L19+M28</f>
        <v>202500</v>
      </c>
      <c r="O16" s="37"/>
      <c r="P16" s="36">
        <f t="shared" ref="P16" si="26">+P14+N19+O28</f>
        <v>200000</v>
      </c>
      <c r="Q16" s="37"/>
      <c r="R16" s="36">
        <f t="shared" ref="R16" si="27">+R14+P19+Q28</f>
        <v>225000</v>
      </c>
      <c r="S16" s="37"/>
      <c r="T16" s="36">
        <f t="shared" ref="T16" si="28">+T14+R19+S28</f>
        <v>212500</v>
      </c>
      <c r="U16" s="37"/>
      <c r="V16" s="36">
        <f t="shared" ref="V16" si="29">+V14+T19+U28</f>
        <v>205000</v>
      </c>
      <c r="W16" s="37"/>
      <c r="X16" s="36">
        <f t="shared" ref="X16" si="30">+X14+V19+W28</f>
        <v>197500</v>
      </c>
      <c r="Y16" s="37"/>
      <c r="Z16" s="36">
        <f t="shared" ref="Z16" si="31">+Z14+X19+Y28</f>
        <v>202500</v>
      </c>
      <c r="AA16" s="37"/>
    </row>
    <row r="17" spans="1:28" outlineLevel="2">
      <c r="A17" s="11" t="s">
        <v>73</v>
      </c>
      <c r="B17" s="36">
        <v>0</v>
      </c>
      <c r="C17" s="37"/>
      <c r="D17" s="36">
        <f t="shared" ref="D17" si="32">+D33-D32</f>
        <v>0</v>
      </c>
      <c r="E17" s="37"/>
      <c r="F17" s="36">
        <f t="shared" ref="F17" si="33">+F33-F32</f>
        <v>0</v>
      </c>
      <c r="G17" s="37"/>
      <c r="H17" s="36">
        <f t="shared" ref="H17" si="34">+H33-H32</f>
        <v>0</v>
      </c>
      <c r="I17" s="37"/>
      <c r="J17" s="36">
        <f>+J33-J32</f>
        <v>-9500</v>
      </c>
      <c r="K17" s="37"/>
      <c r="L17" s="36">
        <f t="shared" ref="L17" si="35">+L33-L32</f>
        <v>0</v>
      </c>
      <c r="M17" s="37"/>
      <c r="N17" s="36">
        <f t="shared" ref="N17" si="36">+N33-N32</f>
        <v>0</v>
      </c>
      <c r="O17" s="37"/>
      <c r="P17" s="36">
        <f t="shared" ref="P17" si="37">+P33-P32</f>
        <v>0</v>
      </c>
      <c r="Q17" s="37"/>
      <c r="R17" s="36">
        <f t="shared" ref="R17" si="38">+R33-R32</f>
        <v>0</v>
      </c>
      <c r="S17" s="37"/>
      <c r="T17" s="36">
        <f t="shared" ref="T17" si="39">+T33-T32</f>
        <v>0</v>
      </c>
      <c r="U17" s="37"/>
      <c r="V17" s="36">
        <f t="shared" ref="V17" si="40">+V33-V32</f>
        <v>0</v>
      </c>
      <c r="W17" s="37"/>
      <c r="X17" s="36">
        <f t="shared" ref="X17" si="41">+X33-X32</f>
        <v>0</v>
      </c>
      <c r="Y17" s="37"/>
      <c r="Z17" s="36">
        <f t="shared" ref="Z17" si="42">+Z33-Z32</f>
        <v>0</v>
      </c>
      <c r="AA17" s="37"/>
    </row>
    <row r="18" spans="1:28" outlineLevel="2">
      <c r="A18" s="11" t="s">
        <v>74</v>
      </c>
      <c r="B18" s="36">
        <v>0</v>
      </c>
      <c r="C18" s="37"/>
      <c r="D18" s="36">
        <f>IF(D4&lt;0,D3*D6,+D5*D6)+IF(B4&lt;0,-B4*D6,0)</f>
        <v>200000</v>
      </c>
      <c r="E18" s="37"/>
      <c r="F18" s="36">
        <f t="shared" ref="F18" si="43">IF(F4&lt;0,F3*F6,+F5*F6)+IF(D4&lt;0,-D4*F6,0)</f>
        <v>225000</v>
      </c>
      <c r="G18" s="37"/>
      <c r="H18" s="36">
        <f t="shared" ref="H18" si="44">IF(H4&lt;0,H3*H6,+H5*H6)+IF(F4&lt;0,-F4*H6,0)</f>
        <v>212500</v>
      </c>
      <c r="I18" s="37"/>
      <c r="J18" s="36">
        <f>IF(J4&lt;0,J3*J6,+J5*J6)+IF(H4&lt;0,-H4*J6,0)</f>
        <v>205000</v>
      </c>
      <c r="K18" s="37"/>
      <c r="L18" s="36">
        <f t="shared" ref="L18" si="45">IF(L4&lt;0,L3*L6,+L5*L6)+IF(J4&lt;0,-J4*L6,0)</f>
        <v>197500</v>
      </c>
      <c r="M18" s="37"/>
      <c r="N18" s="36">
        <f t="shared" ref="N18" si="46">IF(N4&lt;0,N3*N6,+N5*N6)+IF(L4&lt;0,-L4*N6,0)</f>
        <v>202500</v>
      </c>
      <c r="O18" s="37"/>
      <c r="P18" s="36">
        <f t="shared" ref="P18" si="47">IF(P4&lt;0,P3*P6,+P5*P6)+IF(N4&lt;0,-N4*P6,0)</f>
        <v>200000</v>
      </c>
      <c r="Q18" s="37"/>
      <c r="R18" s="36">
        <f t="shared" ref="R18" si="48">IF(R4&lt;0,R3*R6,+R5*R6)+IF(P4&lt;0,-P4*R6,0)</f>
        <v>225000</v>
      </c>
      <c r="S18" s="37"/>
      <c r="T18" s="36">
        <f t="shared" ref="T18" si="49">IF(T4&lt;0,T3*T6,+T5*T6)+IF(R4&lt;0,-R4*T6,0)</f>
        <v>212500</v>
      </c>
      <c r="U18" s="37"/>
      <c r="V18" s="36">
        <f t="shared" ref="V18" si="50">IF(V4&lt;0,V3*V6,+V5*V6)+IF(T4&lt;0,-T4*V6,0)</f>
        <v>205000</v>
      </c>
      <c r="W18" s="37"/>
      <c r="X18" s="36">
        <f t="shared" ref="X18" si="51">IF(X4&lt;0,X3*X6,+X5*X6)+IF(V4&lt;0,-V4*X6,0)</f>
        <v>197500</v>
      </c>
      <c r="Y18" s="37"/>
      <c r="Z18" s="36">
        <f t="shared" ref="Z18" si="52">IF(Z4&lt;0,Z3*Z6,+Z5*Z6)+IF(X4&lt;0,-X4*Z6,0)</f>
        <v>202500</v>
      </c>
      <c r="AA18" s="37"/>
    </row>
    <row r="19" spans="1:28">
      <c r="A19" s="11" t="s">
        <v>75</v>
      </c>
      <c r="B19" s="36">
        <v>0</v>
      </c>
      <c r="C19" s="37"/>
      <c r="D19" s="36">
        <f>+D16+D17-D18</f>
        <v>0</v>
      </c>
      <c r="E19" s="37"/>
      <c r="F19" s="36">
        <f t="shared" ref="F19" si="53">+F16+F17-F18</f>
        <v>0</v>
      </c>
      <c r="G19" s="37"/>
      <c r="H19" s="36">
        <f t="shared" ref="H19" si="54">+H16+H17-H18</f>
        <v>0</v>
      </c>
      <c r="I19" s="37"/>
      <c r="J19" s="36">
        <f>+J16+J17-J18</f>
        <v>0</v>
      </c>
      <c r="K19" s="37"/>
      <c r="L19" s="36">
        <f t="shared" ref="L19" si="55">+L16+L17-L18</f>
        <v>0</v>
      </c>
      <c r="M19" s="37"/>
      <c r="N19" s="36">
        <f t="shared" ref="N19" si="56">+N16+N17-N18</f>
        <v>0</v>
      </c>
      <c r="O19" s="37"/>
      <c r="P19" s="36">
        <f t="shared" ref="P19" si="57">+P16+P17-P18</f>
        <v>0</v>
      </c>
      <c r="Q19" s="37"/>
      <c r="R19" s="36">
        <f t="shared" ref="R19" si="58">+R16+R17-R18</f>
        <v>0</v>
      </c>
      <c r="S19" s="37"/>
      <c r="T19" s="36">
        <f t="shared" ref="T19" si="59">+T16+T17-T18</f>
        <v>0</v>
      </c>
      <c r="U19" s="37"/>
      <c r="V19" s="36">
        <f t="shared" ref="V19" si="60">+V16+V17-V18</f>
        <v>0</v>
      </c>
      <c r="W19" s="37"/>
      <c r="X19" s="36">
        <f t="shared" ref="X19" si="61">+X16+X17-X18</f>
        <v>0</v>
      </c>
      <c r="Y19" s="37"/>
      <c r="Z19" s="36">
        <f t="shared" ref="Z19" si="62">+Z16+Z17-Z18</f>
        <v>0</v>
      </c>
      <c r="AA19" s="37"/>
    </row>
    <row r="20" spans="1:28">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c r="A21" t="s">
        <v>65</v>
      </c>
      <c r="B21" s="17"/>
      <c r="C21" s="18"/>
      <c r="E21" s="35">
        <f>D11</f>
        <v>120000</v>
      </c>
      <c r="G21" s="35">
        <f t="shared" ref="G21" si="63">F11</f>
        <v>75000</v>
      </c>
      <c r="I21" s="35">
        <f t="shared" ref="I21" si="64">H11</f>
        <v>37500</v>
      </c>
      <c r="K21" s="35">
        <f t="shared" ref="K21" si="65">J11</f>
        <v>87500</v>
      </c>
      <c r="M21" s="35">
        <f t="shared" ref="M21" si="66">L11</f>
        <v>77500</v>
      </c>
      <c r="O21" s="35">
        <f t="shared" ref="O21" si="67">N11</f>
        <v>127500</v>
      </c>
      <c r="Q21" s="35">
        <f t="shared" ref="Q21" si="68">P11</f>
        <v>115000</v>
      </c>
      <c r="S21" s="35">
        <f t="shared" ref="S21" si="69">R11</f>
        <v>55000</v>
      </c>
      <c r="U21" s="35">
        <f t="shared" ref="U21" si="70">T11</f>
        <v>67500</v>
      </c>
      <c r="W21" s="35">
        <f t="shared" ref="W21" si="71">V11</f>
        <v>75000</v>
      </c>
      <c r="Y21" s="35">
        <f t="shared" ref="Y21" si="72">X11</f>
        <v>82500</v>
      </c>
      <c r="AA21" s="35">
        <f t="shared" ref="AA21" si="73">Z11</f>
        <v>77500</v>
      </c>
    </row>
    <row r="22" spans="1:28">
      <c r="A22" s="10" t="s">
        <v>61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c r="A23" s="31" t="s">
        <v>11</v>
      </c>
      <c r="B23" s="36"/>
      <c r="C23" s="37"/>
      <c r="D23" s="36"/>
      <c r="E23" s="40">
        <v>180000</v>
      </c>
      <c r="F23" s="36"/>
      <c r="G23" s="38">
        <f>F14</f>
        <v>225000</v>
      </c>
      <c r="H23" s="36"/>
      <c r="I23" s="40">
        <v>222500</v>
      </c>
      <c r="J23" s="36"/>
      <c r="K23" s="38">
        <f t="shared" ref="K23" si="74">J14</f>
        <v>214500</v>
      </c>
      <c r="L23" s="36"/>
      <c r="M23" s="38">
        <f t="shared" ref="M23:O23" si="75">L14</f>
        <v>197500</v>
      </c>
      <c r="N23" s="36"/>
      <c r="O23" s="38">
        <f t="shared" si="75"/>
        <v>202500</v>
      </c>
      <c r="P23" s="36"/>
      <c r="Q23" s="38">
        <f t="shared" ref="Q23" si="76">P14</f>
        <v>200000</v>
      </c>
      <c r="R23" s="36"/>
      <c r="S23" s="38">
        <f t="shared" ref="S23" si="77">R14</f>
        <v>225000</v>
      </c>
      <c r="T23" s="36"/>
      <c r="U23" s="38">
        <f t="shared" ref="U23" si="78">T14</f>
        <v>212500</v>
      </c>
      <c r="V23" s="36"/>
      <c r="W23" s="38">
        <f t="shared" ref="W23" si="79">V14</f>
        <v>205000</v>
      </c>
      <c r="X23" s="36"/>
      <c r="Y23" s="38">
        <f t="shared" ref="Y23" si="80">X14</f>
        <v>197500</v>
      </c>
      <c r="Z23" s="36"/>
      <c r="AA23" s="38">
        <f t="shared" ref="AA23" si="81">Z14</f>
        <v>202500</v>
      </c>
      <c r="AB23" s="4">
        <f>SUM(B23:AA23)</f>
        <v>2484500</v>
      </c>
    </row>
    <row r="24" spans="1:28" outlineLevel="1">
      <c r="A24" s="31" t="s">
        <v>66</v>
      </c>
      <c r="B24" s="36"/>
      <c r="C24" s="37"/>
      <c r="D24" s="36"/>
      <c r="E24" s="37">
        <f>+E23+E21</f>
        <v>300000</v>
      </c>
      <c r="F24" s="17"/>
      <c r="G24" s="37">
        <f>+G23+G21</f>
        <v>300000</v>
      </c>
      <c r="H24" s="17"/>
      <c r="I24" s="37">
        <f>+I23+I21</f>
        <v>260000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c r="A25" s="31" t="s">
        <v>67</v>
      </c>
      <c r="B25" s="36"/>
      <c r="C25" s="37"/>
      <c r="D25" s="36"/>
      <c r="E25" s="37">
        <f>+E24-D10</f>
        <v>-20000</v>
      </c>
      <c r="F25" s="17"/>
      <c r="G25" s="37">
        <f>+G24-F10</f>
        <v>0</v>
      </c>
      <c r="H25" s="17"/>
      <c r="I25" s="37">
        <f>+I24-H10</f>
        <v>10000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c r="A26" s="39" t="s">
        <v>63</v>
      </c>
      <c r="B26" s="36"/>
      <c r="C26" s="37"/>
      <c r="D26" s="36"/>
      <c r="E26" s="37">
        <f>IF(D14&gt;E23,E23-D14,0)</f>
        <v>-20000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c r="A27" s="31" t="s">
        <v>71</v>
      </c>
      <c r="B27" s="36"/>
      <c r="C27" s="37"/>
      <c r="D27" s="36"/>
      <c r="E27" s="37">
        <f>IF((E23-D14)&gt;0,E23-D14,0)</f>
        <v>0</v>
      </c>
      <c r="F27" s="17"/>
      <c r="G27" s="37">
        <f>IF((G23-F14)&gt;0,G23-F14,0)</f>
        <v>0</v>
      </c>
      <c r="H27" s="17"/>
      <c r="I27" s="37">
        <f>IF((I23-H14)&gt;0,I23-H14,0)</f>
        <v>10000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c r="A28" s="39" t="s">
        <v>70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c r="A29" s="39" t="s">
        <v>64</v>
      </c>
      <c r="B29" s="36"/>
      <c r="C29" s="37"/>
      <c r="D29" s="36"/>
      <c r="E29" s="37">
        <f>IF(AND(E25&gt;0,E23&gt;D14),E23-D14,0)</f>
        <v>0</v>
      </c>
      <c r="F29" s="17"/>
      <c r="G29" s="37">
        <f t="shared" ref="G29" si="82">IF(AND(G25&gt;0,G23&gt;F14),G23-F14,0)</f>
        <v>0</v>
      </c>
      <c r="H29" s="17"/>
      <c r="I29" s="37">
        <f>IF(AND(I25&gt;0,I23&gt;H14),I23-H14,0)</f>
        <v>10000</v>
      </c>
      <c r="J29" s="17"/>
      <c r="K29" s="37">
        <f t="shared" ref="K29" si="83">IF(AND(K25&gt;0,K23&gt;J14),K23-J14,0)</f>
        <v>0</v>
      </c>
      <c r="L29" s="17"/>
      <c r="M29" s="37">
        <f t="shared" ref="M29" si="84">IF(AND(M25&gt;0,M23&gt;L14),M23-L14,0)</f>
        <v>0</v>
      </c>
      <c r="N29" s="17"/>
      <c r="O29" s="37">
        <f t="shared" ref="O29" si="85">IF(AND(O25&gt;0,O23&gt;N14),O23-N14,0)</f>
        <v>0</v>
      </c>
      <c r="P29" s="17"/>
      <c r="Q29" s="37">
        <f t="shared" ref="Q29" si="86">IF(AND(Q25&gt;0,Q23&gt;P14),Q23-P14,0)</f>
        <v>0</v>
      </c>
      <c r="R29" s="17"/>
      <c r="S29" s="37">
        <f t="shared" ref="S29" si="87">IF(AND(S25&gt;0,S23&gt;R14),S23-R14,0)</f>
        <v>0</v>
      </c>
      <c r="T29" s="17"/>
      <c r="U29" s="37">
        <f t="shared" ref="U29" si="88">IF(AND(U25&gt;0,U23&gt;T14),U23-T14,0)</f>
        <v>0</v>
      </c>
      <c r="V29" s="17"/>
      <c r="W29" s="37">
        <f t="shared" ref="W29" si="89">IF(AND(W25&gt;0,W23&gt;V14),W23-V14,0)</f>
        <v>0</v>
      </c>
      <c r="X29" s="17"/>
      <c r="Y29" s="37">
        <f t="shared" ref="Y29" si="90">IF(AND(Y25&gt;0,Y23&gt;X14),Y23-X14,0)</f>
        <v>0</v>
      </c>
      <c r="Z29" s="17"/>
      <c r="AA29" s="37">
        <f t="shared" ref="AA29" si="91">IF(AND(AA25&gt;0,AA23&gt;Z14),AA23-Z14,0)</f>
        <v>0</v>
      </c>
    </row>
    <row r="30" spans="1:28">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c r="A32" t="s">
        <v>13</v>
      </c>
      <c r="B32" s="17"/>
      <c r="C32" s="18"/>
      <c r="D32" s="17"/>
      <c r="E32" s="18"/>
      <c r="F32" s="17"/>
      <c r="G32" s="18"/>
      <c r="H32" s="17"/>
      <c r="I32" s="18"/>
      <c r="J32" s="17">
        <f>IF(E26&lt;0,((D5+E26+G29+I29)*D6)-(D14+E26+G29+I29),0)</f>
        <v>9500</v>
      </c>
      <c r="K32" s="18"/>
      <c r="L32" s="17">
        <f t="shared" ref="L32" si="92">IF(G26&lt;0,((F5+G26+I29+K29)*F6)-(F14+G26+I29+K29),0)</f>
        <v>0</v>
      </c>
      <c r="M32" s="18"/>
      <c r="N32" s="17">
        <f t="shared" ref="N32" si="93">IF(I26&lt;0,((H5+I26+K29+M29)*H6)-(H14+I26+K29+M29),0)</f>
        <v>0</v>
      </c>
      <c r="O32" s="18"/>
      <c r="P32" s="17">
        <f>IF(K26&lt;0,((J5+K26+M29+O29)*J6)-(J14+K26+M29+O29),0)</f>
        <v>0</v>
      </c>
      <c r="Q32" s="18"/>
      <c r="R32" s="17">
        <f t="shared" ref="R32" si="94">IF(M26&lt;0,((L5+M26+O29+Q29)*L6)-(L14+M26+O29+Q29),0)</f>
        <v>0</v>
      </c>
      <c r="S32" s="18"/>
      <c r="T32" s="17">
        <f t="shared" ref="T32" si="95">IF(O26&lt;0,((N5+O26+Q29+S29)*N6)-(N14+O26+Q29+S29),0)</f>
        <v>0</v>
      </c>
      <c r="U32" s="18"/>
      <c r="V32" s="17">
        <f t="shared" ref="V32" si="96">IF(Q26&lt;0,((P5+Q26+S29+U29)*P6)-(P14+Q26+S29+U29),0)</f>
        <v>0</v>
      </c>
      <c r="W32" s="18"/>
      <c r="X32" s="17">
        <f t="shared" ref="X32" si="97">IF(S26&lt;0,((R5+S26+U29+W29)*R6)-(R14+S26+U29+W29),0)</f>
        <v>0</v>
      </c>
      <c r="Y32" s="18"/>
      <c r="Z32" s="17">
        <f t="shared" ref="Z32" si="98">IF(U26&lt;0,((T5+U26+W29+Y29)*T6)-(T14+U26+W29+Y29),0)</f>
        <v>0</v>
      </c>
      <c r="AA32" s="18"/>
    </row>
    <row r="33" spans="1:28">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c r="A36" s="12" t="s">
        <v>37</v>
      </c>
      <c r="B36" s="17"/>
      <c r="C36" s="18"/>
      <c r="D36" s="17"/>
      <c r="E36" s="18"/>
      <c r="F36" s="17"/>
      <c r="G36" s="18"/>
      <c r="H36" s="17"/>
      <c r="I36" s="18"/>
      <c r="J36" s="17">
        <f>IF(J32&gt;0,(-E26-J32-G29-I29),0)</f>
        <v>500</v>
      </c>
      <c r="K36" s="18"/>
      <c r="L36" s="17">
        <f t="shared" ref="L36" si="99">IF(L32&gt;0,(-G26-L32-I29-K29),0)</f>
        <v>0</v>
      </c>
      <c r="M36" s="18"/>
      <c r="N36" s="17">
        <f t="shared" ref="N36" si="100">IF(N32&gt;0,(-I26-N32-K29-M29),0)</f>
        <v>0</v>
      </c>
      <c r="O36" s="18"/>
      <c r="P36" s="17">
        <f t="shared" ref="P36" si="101">IF(P32&gt;0,(-K26-P32-M29-O29),0)</f>
        <v>0</v>
      </c>
      <c r="Q36" s="18"/>
      <c r="R36" s="17">
        <f t="shared" ref="R36" si="102">IF(R32&gt;0,(-M26-R32-O29-Q29),0)</f>
        <v>0</v>
      </c>
      <c r="S36" s="18"/>
      <c r="T36" s="17">
        <f t="shared" ref="T36" si="103">IF(T32&gt;0,(-O26-T32-Q29-S29),0)</f>
        <v>0</v>
      </c>
      <c r="U36" s="18"/>
      <c r="V36" s="17">
        <f t="shared" ref="V36" si="104">IF(V32&gt;0,(-Q26-V32-S29-U29),0)</f>
        <v>0</v>
      </c>
      <c r="W36" s="18"/>
      <c r="X36" s="17">
        <f t="shared" ref="X36" si="105">IF(X32&gt;0,(-S26-X32-U29-W29),0)</f>
        <v>0</v>
      </c>
      <c r="Y36" s="18"/>
      <c r="Z36" s="17">
        <f t="shared" ref="Z36" si="106">IF(Z32&gt;0,(-U26-Z32-W29-Y29),0)</f>
        <v>0</v>
      </c>
      <c r="AA36" s="18"/>
    </row>
    <row r="37" spans="1:28">
      <c r="A37" s="12" t="s">
        <v>38</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c r="A38" t="s">
        <v>36</v>
      </c>
      <c r="B38" s="17"/>
      <c r="C38" s="18"/>
      <c r="D38" s="17">
        <f>(D5*D6)-D36+D37</f>
        <v>200000</v>
      </c>
      <c r="E38" s="18"/>
      <c r="F38" s="17">
        <f t="shared" ref="F38" si="107">(F5*F6)-F36+F37</f>
        <v>225000</v>
      </c>
      <c r="G38" s="18"/>
      <c r="H38" s="17">
        <f t="shared" ref="H38" si="108">(H5*H6)-H36+H37</f>
        <v>212500</v>
      </c>
      <c r="I38" s="18"/>
      <c r="J38" s="17">
        <f t="shared" ref="J38" si="109">(J5*J6)-J36+J37</f>
        <v>204500</v>
      </c>
      <c r="K38" s="18"/>
      <c r="L38" s="17">
        <f t="shared" ref="L38" si="110">(L5*L6)-L36+L37</f>
        <v>197500</v>
      </c>
      <c r="M38" s="18"/>
      <c r="N38" s="17">
        <f t="shared" ref="N38" si="111">(N5*N6)-N36+N37</f>
        <v>202500</v>
      </c>
      <c r="O38" s="18"/>
      <c r="P38" s="17">
        <f t="shared" ref="P38" si="112">(P5*P6)-P36+P37</f>
        <v>200000</v>
      </c>
      <c r="Q38" s="18"/>
      <c r="R38" s="17">
        <f t="shared" ref="R38" si="113">(R5*R6)-R36+R37</f>
        <v>225000</v>
      </c>
      <c r="S38" s="18"/>
      <c r="T38" s="17">
        <f t="shared" ref="T38" si="114">(T5*T6)-T36+T37</f>
        <v>212500</v>
      </c>
      <c r="U38" s="18"/>
      <c r="V38" s="17">
        <f t="shared" ref="V38" si="115">(V5*V6)-V36+V37</f>
        <v>205000</v>
      </c>
      <c r="W38" s="18"/>
      <c r="X38" s="17">
        <f t="shared" ref="X38" si="116">(X5*X6)-X36+X37</f>
        <v>197500</v>
      </c>
      <c r="Y38" s="18"/>
      <c r="Z38" s="17">
        <f t="shared" ref="Z38" si="117">(Z5*Z6)-Z36+Z37</f>
        <v>202500</v>
      </c>
      <c r="AA38" s="18"/>
      <c r="AB38" s="4">
        <f>SUM(B38:AA38)</f>
        <v>2484500</v>
      </c>
    </row>
    <row r="39" spans="1:28" ht="15.75" thickBot="1">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c r="A41" s="33" t="s">
        <v>57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c r="A42" s="11" t="s">
        <v>59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c r="A43" s="11" t="s">
        <v>62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c r="A44" s="11" t="s">
        <v>69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72" customHeight="1">
      <c r="A46" s="58" t="s">
        <v>45</v>
      </c>
      <c r="B46" s="58"/>
      <c r="C46" s="58"/>
      <c r="D46" s="58"/>
      <c r="E46" s="58"/>
      <c r="F46" s="58"/>
      <c r="G46" s="58"/>
      <c r="H46" s="58"/>
      <c r="I46" s="5"/>
      <c r="J46" s="5"/>
      <c r="K46" s="5"/>
      <c r="L46" s="5"/>
      <c r="M46" s="5"/>
      <c r="N46" s="5"/>
      <c r="O46" s="5"/>
      <c r="P46" s="5"/>
      <c r="Q46" s="5"/>
      <c r="R46" s="5"/>
      <c r="S46" s="5"/>
      <c r="T46" s="5"/>
      <c r="U46" s="5"/>
      <c r="V46" s="5"/>
      <c r="W46" s="5"/>
      <c r="X46" s="5"/>
      <c r="Y46" s="5"/>
      <c r="Z46" s="5"/>
      <c r="AA46" s="5"/>
      <c r="AB46" s="2"/>
    </row>
    <row r="47" spans="1:28">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c r="D59" s="4"/>
    </row>
    <row r="60" spans="1:43">
      <c r="D60" s="4"/>
    </row>
    <row r="61" spans="1:43">
      <c r="D61" s="4"/>
    </row>
    <row r="62" spans="1:43">
      <c r="D62" s="4"/>
    </row>
    <row r="63" spans="1:43">
      <c r="D63" s="4"/>
    </row>
    <row r="64" spans="1:43">
      <c r="D64" s="4"/>
    </row>
    <row r="65" spans="4:4">
      <c r="D65" s="4"/>
    </row>
  </sheetData>
  <sheetProtection password="CB3D" sheet="1" objects="1" scenarios="1"/>
  <mergeCells count="78">
    <mergeCell ref="A46:H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 ref="T5:U5"/>
    <mergeCell ref="V5:W5"/>
    <mergeCell ref="X5:Y5"/>
    <mergeCell ref="Z5:AA5"/>
    <mergeCell ref="V7:W7"/>
    <mergeCell ref="X7:Y7"/>
    <mergeCell ref="Z7:AA7"/>
    <mergeCell ref="F6:G6"/>
    <mergeCell ref="H6:I6"/>
    <mergeCell ref="J6:K6"/>
    <mergeCell ref="L6:M6"/>
    <mergeCell ref="Z6:AA6"/>
    <mergeCell ref="V6:W6"/>
    <mergeCell ref="X6:Y6"/>
    <mergeCell ref="L5:M5"/>
    <mergeCell ref="N5:O5"/>
    <mergeCell ref="P5:Q5"/>
    <mergeCell ref="R5:S5"/>
    <mergeCell ref="R4:S4"/>
    <mergeCell ref="B5:C5"/>
    <mergeCell ref="D5:E5"/>
    <mergeCell ref="F5:G5"/>
    <mergeCell ref="H5:I5"/>
    <mergeCell ref="J5:K5"/>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L2:M2"/>
    <mergeCell ref="B2:C2"/>
    <mergeCell ref="D2:E2"/>
    <mergeCell ref="F2:G2"/>
    <mergeCell ref="H2:I2"/>
    <mergeCell ref="J2:K2"/>
  </mergeCells>
  <pageMargins left="0.7" right="0.7" top="0.75" bottom="0.75" header="0.3" footer="0.3"/>
  <pageSetup paperSize="8" scale="68"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AQ65"/>
  <sheetViews>
    <sheetView zoomScale="90" zoomScaleNormal="90" workbookViewId="0">
      <selection activeCell="P37" sqref="P37"/>
    </sheetView>
  </sheetViews>
  <sheetFormatPr defaultRowHeight="15" outlineLevelRow="2"/>
  <cols>
    <col min="1" max="1" width="37.5703125" customWidth="1"/>
    <col min="5" max="5" width="10.5703125" bestFit="1" customWidth="1"/>
    <col min="28" max="28" width="9.85546875" bestFit="1" customWidth="1"/>
  </cols>
  <sheetData>
    <row r="1" spans="1:27">
      <c r="A1" s="1" t="s">
        <v>25</v>
      </c>
    </row>
    <row r="2" spans="1:27">
      <c r="B2" s="56" t="s">
        <v>0</v>
      </c>
      <c r="C2" s="57"/>
      <c r="D2" s="56" t="s">
        <v>1</v>
      </c>
      <c r="E2" s="57"/>
      <c r="F2" s="56" t="s">
        <v>2</v>
      </c>
      <c r="G2" s="57"/>
      <c r="H2" s="56" t="s">
        <v>3</v>
      </c>
      <c r="I2" s="57"/>
      <c r="J2" s="56" t="s">
        <v>4</v>
      </c>
      <c r="K2" s="57"/>
      <c r="L2" s="56" t="s">
        <v>5</v>
      </c>
      <c r="M2" s="57"/>
      <c r="N2" s="56" t="s">
        <v>6</v>
      </c>
      <c r="O2" s="57"/>
      <c r="P2" s="56" t="s">
        <v>15</v>
      </c>
      <c r="Q2" s="57"/>
      <c r="R2" s="56" t="s">
        <v>16</v>
      </c>
      <c r="S2" s="57"/>
      <c r="T2" s="56" t="s">
        <v>17</v>
      </c>
      <c r="U2" s="57"/>
      <c r="V2" s="56" t="s">
        <v>18</v>
      </c>
      <c r="W2" s="57"/>
      <c r="X2" s="56" t="s">
        <v>19</v>
      </c>
      <c r="Y2" s="57"/>
      <c r="Z2" s="56" t="s">
        <v>20</v>
      </c>
      <c r="AA2" s="57"/>
    </row>
    <row r="3" spans="1:27">
      <c r="A3" t="s">
        <v>9</v>
      </c>
      <c r="B3" s="48"/>
      <c r="C3" s="49"/>
      <c r="D3" s="50">
        <v>4000000</v>
      </c>
      <c r="E3" s="51"/>
      <c r="F3" s="50">
        <v>4500000</v>
      </c>
      <c r="G3" s="51"/>
      <c r="H3" s="50">
        <v>4250000</v>
      </c>
      <c r="I3" s="51"/>
      <c r="J3" s="50">
        <v>4100000</v>
      </c>
      <c r="K3" s="51"/>
      <c r="L3" s="50">
        <v>3950000</v>
      </c>
      <c r="M3" s="51"/>
      <c r="N3" s="50">
        <v>4050000</v>
      </c>
      <c r="O3" s="51"/>
      <c r="P3" s="50">
        <v>4000000</v>
      </c>
      <c r="Q3" s="51"/>
      <c r="R3" s="50">
        <v>4500000</v>
      </c>
      <c r="S3" s="51"/>
      <c r="T3" s="50">
        <v>4250000</v>
      </c>
      <c r="U3" s="51"/>
      <c r="V3" s="50">
        <v>4100000</v>
      </c>
      <c r="W3" s="51"/>
      <c r="X3" s="50">
        <v>3950000</v>
      </c>
      <c r="Y3" s="51"/>
      <c r="Z3" s="50">
        <v>4050000</v>
      </c>
      <c r="AA3" s="51"/>
    </row>
    <row r="4" spans="1:27">
      <c r="A4" t="s">
        <v>47</v>
      </c>
      <c r="B4" s="48"/>
      <c r="C4" s="49"/>
      <c r="D4" s="50">
        <v>0</v>
      </c>
      <c r="E4" s="51"/>
      <c r="F4" s="50">
        <v>0</v>
      </c>
      <c r="G4" s="51"/>
      <c r="H4" s="50">
        <v>0</v>
      </c>
      <c r="I4" s="51"/>
      <c r="J4" s="50">
        <v>0</v>
      </c>
      <c r="K4" s="51"/>
      <c r="L4" s="50">
        <v>0</v>
      </c>
      <c r="M4" s="51"/>
      <c r="N4" s="50">
        <v>0</v>
      </c>
      <c r="O4" s="51"/>
      <c r="P4" s="50">
        <v>0</v>
      </c>
      <c r="Q4" s="51"/>
      <c r="R4" s="50">
        <v>0</v>
      </c>
      <c r="S4" s="51"/>
      <c r="T4" s="50">
        <v>0</v>
      </c>
      <c r="U4" s="51"/>
      <c r="V4" s="50">
        <v>0</v>
      </c>
      <c r="W4" s="51"/>
      <c r="X4" s="50">
        <v>0</v>
      </c>
      <c r="Y4" s="51"/>
      <c r="Z4" s="50">
        <v>0</v>
      </c>
      <c r="AA4" s="51"/>
    </row>
    <row r="5" spans="1:27">
      <c r="A5" t="s">
        <v>48</v>
      </c>
      <c r="B5" s="48"/>
      <c r="C5" s="49"/>
      <c r="D5" s="48">
        <f>D3-D4</f>
        <v>4000000</v>
      </c>
      <c r="E5" s="49"/>
      <c r="F5" s="48">
        <f>F3-F4</f>
        <v>4500000</v>
      </c>
      <c r="G5" s="49"/>
      <c r="H5" s="48">
        <f>H3-H4</f>
        <v>4250000</v>
      </c>
      <c r="I5" s="49"/>
      <c r="J5" s="48">
        <f>J3-J4</f>
        <v>4100000</v>
      </c>
      <c r="K5" s="49"/>
      <c r="L5" s="48">
        <f>L3-L4</f>
        <v>3950000</v>
      </c>
      <c r="M5" s="49"/>
      <c r="N5" s="48">
        <f>N3-N4</f>
        <v>4050000</v>
      </c>
      <c r="O5" s="49"/>
      <c r="P5" s="48">
        <f>P3-P4</f>
        <v>4000000</v>
      </c>
      <c r="Q5" s="49"/>
      <c r="R5" s="48">
        <f>R3-R4</f>
        <v>4500000</v>
      </c>
      <c r="S5" s="49"/>
      <c r="T5" s="48">
        <f>T3-T4</f>
        <v>4250000</v>
      </c>
      <c r="U5" s="49"/>
      <c r="V5" s="48">
        <f>V3-V4</f>
        <v>4100000</v>
      </c>
      <c r="W5" s="49"/>
      <c r="X5" s="48">
        <f>X3-X4</f>
        <v>3950000</v>
      </c>
      <c r="Y5" s="49"/>
      <c r="Z5" s="48">
        <f>Z3-Z4</f>
        <v>4050000</v>
      </c>
      <c r="AA5" s="49"/>
    </row>
    <row r="6" spans="1:27">
      <c r="A6" t="s">
        <v>10</v>
      </c>
      <c r="B6" s="52">
        <v>0.05</v>
      </c>
      <c r="C6" s="53"/>
      <c r="D6" s="54">
        <v>0.05</v>
      </c>
      <c r="E6" s="55"/>
      <c r="F6" s="54">
        <v>0.05</v>
      </c>
      <c r="G6" s="55"/>
      <c r="H6" s="54">
        <v>0.05</v>
      </c>
      <c r="I6" s="55"/>
      <c r="J6" s="54">
        <v>0.05</v>
      </c>
      <c r="K6" s="55"/>
      <c r="L6" s="54">
        <v>0.05</v>
      </c>
      <c r="M6" s="55"/>
      <c r="N6" s="54">
        <v>0.05</v>
      </c>
      <c r="O6" s="55"/>
      <c r="P6" s="54">
        <v>0.05</v>
      </c>
      <c r="Q6" s="55"/>
      <c r="R6" s="54">
        <v>0.05</v>
      </c>
      <c r="S6" s="55"/>
      <c r="T6" s="54">
        <v>0.05</v>
      </c>
      <c r="U6" s="55"/>
      <c r="V6" s="54">
        <v>0.05</v>
      </c>
      <c r="W6" s="55"/>
      <c r="X6" s="54">
        <v>0.05</v>
      </c>
      <c r="Y6" s="55"/>
      <c r="Z6" s="54">
        <v>0.05</v>
      </c>
      <c r="AA6" s="55"/>
    </row>
    <row r="7" spans="1:27">
      <c r="A7" t="s">
        <v>76</v>
      </c>
      <c r="B7" s="43"/>
      <c r="C7" s="44"/>
      <c r="D7" s="54" t="s">
        <v>77</v>
      </c>
      <c r="E7" s="55"/>
      <c r="F7" s="54" t="s">
        <v>77</v>
      </c>
      <c r="G7" s="55"/>
      <c r="H7" s="54" t="s">
        <v>77</v>
      </c>
      <c r="I7" s="55"/>
      <c r="J7" s="54" t="s">
        <v>77</v>
      </c>
      <c r="K7" s="55"/>
      <c r="L7" s="54" t="s">
        <v>77</v>
      </c>
      <c r="M7" s="55"/>
      <c r="N7" s="54" t="s">
        <v>77</v>
      </c>
      <c r="O7" s="55"/>
      <c r="P7" s="54" t="s">
        <v>77</v>
      </c>
      <c r="Q7" s="55"/>
      <c r="R7" s="54" t="s">
        <v>77</v>
      </c>
      <c r="S7" s="55"/>
      <c r="T7" s="54" t="s">
        <v>77</v>
      </c>
      <c r="U7" s="55"/>
      <c r="V7" s="54" t="s">
        <v>77</v>
      </c>
      <c r="W7" s="55"/>
      <c r="X7" s="54" t="s">
        <v>77</v>
      </c>
      <c r="Y7" s="55"/>
      <c r="Z7" s="54" t="s">
        <v>77</v>
      </c>
      <c r="AA7" s="55"/>
    </row>
    <row r="8" spans="1:27">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c r="A9" s="8" t="s">
        <v>56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c r="A10" s="2" t="s">
        <v>58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c r="A11" s="2" t="s">
        <v>83</v>
      </c>
      <c r="B11" s="17"/>
      <c r="C11" s="18"/>
      <c r="D11" s="17">
        <f>D10-D14</f>
        <v>120000</v>
      </c>
      <c r="E11" s="18"/>
      <c r="F11" s="17">
        <f>F10-F14</f>
        <v>75000</v>
      </c>
      <c r="G11" s="18"/>
      <c r="H11" s="17">
        <f>H10-H14</f>
        <v>37500</v>
      </c>
      <c r="I11" s="18"/>
      <c r="J11" s="17">
        <f>J10-J14</f>
        <v>78000</v>
      </c>
      <c r="K11" s="18"/>
      <c r="L11" s="17">
        <f>L10-L14</f>
        <v>77500</v>
      </c>
      <c r="M11" s="18"/>
      <c r="N11" s="17">
        <f>N10-N14</f>
        <v>127500</v>
      </c>
      <c r="O11" s="18"/>
      <c r="P11" s="17">
        <f>P10-P14</f>
        <v>124500</v>
      </c>
      <c r="Q11" s="18"/>
      <c r="R11" s="17">
        <f>R10-R14</f>
        <v>55000</v>
      </c>
      <c r="S11" s="18"/>
      <c r="T11" s="17">
        <f>T10-T14</f>
        <v>67500</v>
      </c>
      <c r="U11" s="18"/>
      <c r="V11" s="17">
        <f>V10-V14</f>
        <v>75000</v>
      </c>
      <c r="W11" s="18"/>
      <c r="X11" s="17">
        <f>X10-X14</f>
        <v>82500</v>
      </c>
      <c r="Y11" s="18"/>
      <c r="Z11" s="17">
        <f>Z10-Z14</f>
        <v>77500</v>
      </c>
      <c r="AA11" s="18"/>
    </row>
    <row r="12" spans="1:27">
      <c r="A12" s="11" t="s">
        <v>39</v>
      </c>
      <c r="B12" s="17"/>
      <c r="C12" s="18"/>
      <c r="D12" s="17">
        <f>IF(B4&lt;0,((D3-B4)*D6+D32-D33),D3*D6+D32-D33)</f>
        <v>200000</v>
      </c>
      <c r="E12" s="18"/>
      <c r="F12" s="17">
        <f>IF(D4&lt;0,((F3-D4)*F6+F32-F33),F3*F6+F32-F33)</f>
        <v>225000</v>
      </c>
      <c r="G12" s="18"/>
      <c r="H12" s="17">
        <f>IF(F4&lt;0,((H3-F4)*H6+H32-H33),H3*H6+H32-H33)</f>
        <v>212500</v>
      </c>
      <c r="I12" s="18"/>
      <c r="J12" s="17">
        <f>IF(H4&lt;0,((J3-H4)*J6+J32-J33),J3*J6+J32-J33)</f>
        <v>224000</v>
      </c>
      <c r="K12" s="18"/>
      <c r="L12" s="17">
        <f>IF(J4&lt;0,((L3-J4)*L6+L32-L33),L3*L6+L32-L33)</f>
        <v>197500</v>
      </c>
      <c r="M12" s="18"/>
      <c r="N12" s="17">
        <f>IF(L4&lt;0,((N3-L4)*N6+N32-N33),N3*N6+N32-N33)</f>
        <v>202500</v>
      </c>
      <c r="O12" s="18"/>
      <c r="P12" s="17">
        <f>IF(N4&lt;0,((P3-N4)*P6+P32-P33),P3*P6+P32-P33)</f>
        <v>190500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c r="A13" s="2" t="s">
        <v>68</v>
      </c>
      <c r="B13" s="17"/>
      <c r="C13" s="18"/>
      <c r="D13" s="36">
        <f t="shared" ref="D13" si="0">IF(B3&lt;0,-C28,-C28-B19)</f>
        <v>0</v>
      </c>
      <c r="E13" s="37"/>
      <c r="F13" s="36">
        <f t="shared" ref="F13" si="1">IF(D3&lt;0,-E28,-E28-D19)</f>
        <v>0</v>
      </c>
      <c r="G13" s="37"/>
      <c r="H13" s="36">
        <f t="shared" ref="H13" si="2">IF(F3&lt;0,-G28,-G28-F19)</f>
        <v>0</v>
      </c>
      <c r="I13" s="37"/>
      <c r="J13" s="36">
        <f t="shared" ref="J13" si="3">IF(H3&lt;0,-I28,-I28-H19)</f>
        <v>0</v>
      </c>
      <c r="K13" s="37"/>
      <c r="L13" s="36">
        <f t="shared" ref="L13" si="4">IF(J3&lt;0,-K28,-K28-J19)</f>
        <v>0</v>
      </c>
      <c r="M13" s="37"/>
      <c r="N13" s="36">
        <f t="shared" ref="N13" si="5">IF(L3&lt;0,-M28,-M28-L19)</f>
        <v>0</v>
      </c>
      <c r="O13" s="37"/>
      <c r="P13" s="36">
        <f>IF(N3&lt;0,-O28,-O28-N19)</f>
        <v>0</v>
      </c>
      <c r="Q13" s="37"/>
      <c r="R13" s="36">
        <f t="shared" ref="R13" si="6">IF(P3&lt;0,-Q28,-Q28-P19)</f>
        <v>0</v>
      </c>
      <c r="S13" s="37"/>
      <c r="T13" s="36">
        <f t="shared" ref="T13" si="7">IF(R3&lt;0,-S28,-S28-R19)</f>
        <v>0</v>
      </c>
      <c r="U13" s="37"/>
      <c r="V13" s="36">
        <f t="shared" ref="V13" si="8">IF(T3&lt;0,-U28,-U28-T19)</f>
        <v>0</v>
      </c>
      <c r="W13" s="37"/>
      <c r="X13" s="36">
        <f t="shared" ref="X13" si="9">IF(V3&lt;0,-W28,-W28-V19)</f>
        <v>0</v>
      </c>
      <c r="Y13" s="37"/>
      <c r="Z13" s="36">
        <f t="shared" ref="Z13" si="10">IF(X3&lt;0,-Y28,-Y28-X19)</f>
        <v>0</v>
      </c>
      <c r="AA13" s="37"/>
    </row>
    <row r="14" spans="1:27" ht="15.75" thickBot="1">
      <c r="A14" s="6" t="s">
        <v>60</v>
      </c>
      <c r="B14" s="19"/>
      <c r="C14" s="20"/>
      <c r="D14" s="19">
        <f>IF(D7="Yes",D12+D13,D10)</f>
        <v>200000</v>
      </c>
      <c r="E14" s="20"/>
      <c r="F14" s="19">
        <f t="shared" ref="F14" si="11">IF(F7="Yes",F12+F13,F10)</f>
        <v>225000</v>
      </c>
      <c r="G14" s="20"/>
      <c r="H14" s="19">
        <f t="shared" ref="H14" si="12">IF(H7="Yes",H12+H13,H10)</f>
        <v>212500</v>
      </c>
      <c r="I14" s="20"/>
      <c r="J14" s="19">
        <f t="shared" ref="J14" si="13">IF(J7="Yes",J12+J13,J10)</f>
        <v>224000</v>
      </c>
      <c r="K14" s="20"/>
      <c r="L14" s="19">
        <f t="shared" ref="L14" si="14">IF(L7="Yes",L12+L13,L10)</f>
        <v>197500</v>
      </c>
      <c r="M14" s="20"/>
      <c r="N14" s="19">
        <f t="shared" ref="N14" si="15">IF(N7="Yes",N12+N13,N10)</f>
        <v>202500</v>
      </c>
      <c r="O14" s="20"/>
      <c r="P14" s="19">
        <f t="shared" ref="P14" si="16">IF(P7="Yes",P12+P13,P10)</f>
        <v>190500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c r="A16" s="11" t="s">
        <v>72</v>
      </c>
      <c r="B16" s="36">
        <v>0</v>
      </c>
      <c r="C16" s="37"/>
      <c r="D16" s="36">
        <f>+D14+B19+C28</f>
        <v>200000</v>
      </c>
      <c r="E16" s="37"/>
      <c r="F16" s="36">
        <f t="shared" ref="F16" si="22">+F14+D19+E28</f>
        <v>225000</v>
      </c>
      <c r="G16" s="37"/>
      <c r="H16" s="36">
        <f t="shared" ref="H16" si="23">+H14+F19+G28</f>
        <v>212500</v>
      </c>
      <c r="I16" s="37"/>
      <c r="J16" s="36">
        <f>+J14+H19+I28</f>
        <v>224000</v>
      </c>
      <c r="K16" s="37"/>
      <c r="L16" s="36">
        <f t="shared" ref="L16" si="24">+L14+J19+K28</f>
        <v>197500</v>
      </c>
      <c r="M16" s="37"/>
      <c r="N16" s="36">
        <f t="shared" ref="N16" si="25">+N14+L19+M28</f>
        <v>202500</v>
      </c>
      <c r="O16" s="37"/>
      <c r="P16" s="36">
        <f t="shared" ref="P16" si="26">+P14+N19+O28</f>
        <v>190500</v>
      </c>
      <c r="Q16" s="37"/>
      <c r="R16" s="36">
        <f t="shared" ref="R16" si="27">+R14+P19+Q28</f>
        <v>225000</v>
      </c>
      <c r="S16" s="37"/>
      <c r="T16" s="36">
        <f t="shared" ref="T16" si="28">+T14+R19+S28</f>
        <v>212500</v>
      </c>
      <c r="U16" s="37"/>
      <c r="V16" s="36">
        <f t="shared" ref="V16" si="29">+V14+T19+U28</f>
        <v>205000</v>
      </c>
      <c r="W16" s="37"/>
      <c r="X16" s="36">
        <f t="shared" ref="X16" si="30">+X14+V19+W28</f>
        <v>197500</v>
      </c>
      <c r="Y16" s="37"/>
      <c r="Z16" s="36">
        <f t="shared" ref="Z16" si="31">+Z14+X19+Y28</f>
        <v>202500</v>
      </c>
      <c r="AA16" s="37"/>
    </row>
    <row r="17" spans="1:28" outlineLevel="2">
      <c r="A17" s="11" t="s">
        <v>73</v>
      </c>
      <c r="B17" s="36">
        <v>0</v>
      </c>
      <c r="C17" s="37"/>
      <c r="D17" s="36">
        <f t="shared" ref="D17" si="32">+D33-D32</f>
        <v>0</v>
      </c>
      <c r="E17" s="37"/>
      <c r="F17" s="36">
        <f t="shared" ref="F17" si="33">+F33-F32</f>
        <v>0</v>
      </c>
      <c r="G17" s="37"/>
      <c r="H17" s="36">
        <f t="shared" ref="H17" si="34">+H33-H32</f>
        <v>0</v>
      </c>
      <c r="I17" s="37"/>
      <c r="J17" s="36">
        <f>+J33-J32</f>
        <v>-19000</v>
      </c>
      <c r="K17" s="37"/>
      <c r="L17" s="36">
        <f t="shared" ref="L17" si="35">+L33-L32</f>
        <v>0</v>
      </c>
      <c r="M17" s="37"/>
      <c r="N17" s="36">
        <f t="shared" ref="N17" si="36">+N33-N32</f>
        <v>0</v>
      </c>
      <c r="O17" s="37"/>
      <c r="P17" s="36">
        <f t="shared" ref="P17" si="37">+P33-P32</f>
        <v>9500</v>
      </c>
      <c r="Q17" s="37"/>
      <c r="R17" s="36">
        <f t="shared" ref="R17" si="38">+R33-R32</f>
        <v>0</v>
      </c>
      <c r="S17" s="37"/>
      <c r="T17" s="36">
        <f t="shared" ref="T17" si="39">+T33-T32</f>
        <v>0</v>
      </c>
      <c r="U17" s="37"/>
      <c r="V17" s="36">
        <f t="shared" ref="V17" si="40">+V33-V32</f>
        <v>0</v>
      </c>
      <c r="W17" s="37"/>
      <c r="X17" s="36">
        <f t="shared" ref="X17" si="41">+X33-X32</f>
        <v>0</v>
      </c>
      <c r="Y17" s="37"/>
      <c r="Z17" s="36">
        <f t="shared" ref="Z17" si="42">+Z33-Z32</f>
        <v>0</v>
      </c>
      <c r="AA17" s="37"/>
    </row>
    <row r="18" spans="1:28" outlineLevel="2">
      <c r="A18" s="11" t="s">
        <v>74</v>
      </c>
      <c r="B18" s="36">
        <v>0</v>
      </c>
      <c r="C18" s="37"/>
      <c r="D18" s="36">
        <f>IF(D4&lt;0,D3*D6,+D5*D6)+IF(B4&lt;0,-B4*D6,0)</f>
        <v>200000</v>
      </c>
      <c r="E18" s="37"/>
      <c r="F18" s="36">
        <f t="shared" ref="F18" si="43">IF(F4&lt;0,F3*F6,+F5*F6)+IF(D4&lt;0,-D4*F6,0)</f>
        <v>225000</v>
      </c>
      <c r="G18" s="37"/>
      <c r="H18" s="36">
        <f t="shared" ref="H18" si="44">IF(H4&lt;0,H3*H6,+H5*H6)+IF(F4&lt;0,-F4*H6,0)</f>
        <v>212500</v>
      </c>
      <c r="I18" s="37"/>
      <c r="J18" s="36">
        <f>IF(J4&lt;0,J3*J6,+J5*J6)+IF(H4&lt;0,-H4*J6,0)</f>
        <v>205000</v>
      </c>
      <c r="K18" s="37"/>
      <c r="L18" s="36">
        <f t="shared" ref="L18" si="45">IF(L4&lt;0,L3*L6,+L5*L6)+IF(J4&lt;0,-J4*L6,0)</f>
        <v>197500</v>
      </c>
      <c r="M18" s="37"/>
      <c r="N18" s="36">
        <f t="shared" ref="N18" si="46">IF(N4&lt;0,N3*N6,+N5*N6)+IF(L4&lt;0,-L4*N6,0)</f>
        <v>202500</v>
      </c>
      <c r="O18" s="37"/>
      <c r="P18" s="36">
        <f t="shared" ref="P18" si="47">IF(P4&lt;0,P3*P6,+P5*P6)+IF(N4&lt;0,-N4*P6,0)</f>
        <v>200000</v>
      </c>
      <c r="Q18" s="37"/>
      <c r="R18" s="36">
        <f t="shared" ref="R18" si="48">IF(R4&lt;0,R3*R6,+R5*R6)+IF(P4&lt;0,-P4*R6,0)</f>
        <v>225000</v>
      </c>
      <c r="S18" s="37"/>
      <c r="T18" s="36">
        <f t="shared" ref="T18" si="49">IF(T4&lt;0,T3*T6,+T5*T6)+IF(R4&lt;0,-R4*T6,0)</f>
        <v>212500</v>
      </c>
      <c r="U18" s="37"/>
      <c r="V18" s="36">
        <f t="shared" ref="V18" si="50">IF(V4&lt;0,V3*V6,+V5*V6)+IF(T4&lt;0,-T4*V6,0)</f>
        <v>205000</v>
      </c>
      <c r="W18" s="37"/>
      <c r="X18" s="36">
        <f t="shared" ref="X18" si="51">IF(X4&lt;0,X3*X6,+X5*X6)+IF(V4&lt;0,-V4*X6,0)</f>
        <v>197500</v>
      </c>
      <c r="Y18" s="37"/>
      <c r="Z18" s="36">
        <f t="shared" ref="Z18" si="52">IF(Z4&lt;0,Z3*Z6,+Z5*Z6)+IF(X4&lt;0,-X4*Z6,0)</f>
        <v>202500</v>
      </c>
      <c r="AA18" s="37"/>
    </row>
    <row r="19" spans="1:28">
      <c r="A19" s="11" t="s">
        <v>75</v>
      </c>
      <c r="B19" s="36">
        <v>0</v>
      </c>
      <c r="C19" s="37"/>
      <c r="D19" s="36">
        <f>+D16+D17-D18</f>
        <v>0</v>
      </c>
      <c r="E19" s="37"/>
      <c r="F19" s="36">
        <f t="shared" ref="F19" si="53">+F16+F17-F18</f>
        <v>0</v>
      </c>
      <c r="G19" s="37"/>
      <c r="H19" s="36">
        <f t="shared" ref="H19" si="54">+H16+H17-H18</f>
        <v>0</v>
      </c>
      <c r="I19" s="37"/>
      <c r="J19" s="36">
        <f>+J16+J17-J18</f>
        <v>0</v>
      </c>
      <c r="K19" s="37"/>
      <c r="L19" s="36">
        <f t="shared" ref="L19" si="55">+L16+L17-L18</f>
        <v>0</v>
      </c>
      <c r="M19" s="37"/>
      <c r="N19" s="36">
        <f t="shared" ref="N19" si="56">+N16+N17-N18</f>
        <v>0</v>
      </c>
      <c r="O19" s="37"/>
      <c r="P19" s="36">
        <f t="shared" ref="P19" si="57">+P16+P17-P18</f>
        <v>0</v>
      </c>
      <c r="Q19" s="37"/>
      <c r="R19" s="36">
        <f t="shared" ref="R19" si="58">+R16+R17-R18</f>
        <v>0</v>
      </c>
      <c r="S19" s="37"/>
      <c r="T19" s="36">
        <f t="shared" ref="T19" si="59">+T16+T17-T18</f>
        <v>0</v>
      </c>
      <c r="U19" s="37"/>
      <c r="V19" s="36">
        <f t="shared" ref="V19" si="60">+V16+V17-V18</f>
        <v>0</v>
      </c>
      <c r="W19" s="37"/>
      <c r="X19" s="36">
        <f t="shared" ref="X19" si="61">+X16+X17-X18</f>
        <v>0</v>
      </c>
      <c r="Y19" s="37"/>
      <c r="Z19" s="36">
        <f t="shared" ref="Z19" si="62">+Z16+Z17-Z18</f>
        <v>0</v>
      </c>
      <c r="AA19" s="37"/>
    </row>
    <row r="20" spans="1:28">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c r="A21" t="s">
        <v>65</v>
      </c>
      <c r="B21" s="17"/>
      <c r="C21" s="18"/>
      <c r="E21" s="35">
        <f>D11</f>
        <v>120000</v>
      </c>
      <c r="G21" s="35">
        <f t="shared" ref="G21" si="63">F11</f>
        <v>75000</v>
      </c>
      <c r="I21" s="35">
        <f t="shared" ref="I21" si="64">H11</f>
        <v>37500</v>
      </c>
      <c r="K21" s="35">
        <f t="shared" ref="K21" si="65">J11</f>
        <v>78000</v>
      </c>
      <c r="M21" s="35">
        <f t="shared" ref="M21" si="66">L11</f>
        <v>77500</v>
      </c>
      <c r="O21" s="35">
        <f t="shared" ref="O21" si="67">N11</f>
        <v>127500</v>
      </c>
      <c r="Q21" s="35">
        <f t="shared" ref="Q21" si="68">P11</f>
        <v>124500</v>
      </c>
      <c r="S21" s="35">
        <f t="shared" ref="S21" si="69">R11</f>
        <v>55000</v>
      </c>
      <c r="U21" s="35">
        <f t="shared" ref="U21" si="70">T11</f>
        <v>67500</v>
      </c>
      <c r="W21" s="35">
        <f t="shared" ref="W21" si="71">V11</f>
        <v>75000</v>
      </c>
      <c r="Y21" s="35">
        <f t="shared" ref="Y21" si="72">X11</f>
        <v>82500</v>
      </c>
      <c r="AA21" s="35">
        <f t="shared" ref="AA21" si="73">Z11</f>
        <v>77500</v>
      </c>
    </row>
    <row r="22" spans="1:28">
      <c r="A22" s="10" t="s">
        <v>61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c r="A23" s="31" t="s">
        <v>11</v>
      </c>
      <c r="B23" s="36"/>
      <c r="C23" s="37"/>
      <c r="D23" s="36"/>
      <c r="E23" s="40">
        <v>180000</v>
      </c>
      <c r="F23" s="36"/>
      <c r="G23" s="38">
        <f>F14</f>
        <v>225000</v>
      </c>
      <c r="H23" s="36"/>
      <c r="I23" s="38">
        <f t="shared" ref="I23" si="74">H14</f>
        <v>212500</v>
      </c>
      <c r="J23" s="36"/>
      <c r="K23" s="38">
        <f t="shared" ref="K23" si="75">J14</f>
        <v>224000</v>
      </c>
      <c r="L23" s="36"/>
      <c r="M23" s="38">
        <f t="shared" ref="M23" si="76">L14</f>
        <v>197500</v>
      </c>
      <c r="N23" s="36"/>
      <c r="O23" s="40">
        <v>212500</v>
      </c>
      <c r="P23" s="36"/>
      <c r="Q23" s="38">
        <f t="shared" ref="Q23" si="77">P14</f>
        <v>190500</v>
      </c>
      <c r="R23" s="36"/>
      <c r="S23" s="38">
        <f t="shared" ref="S23" si="78">R14</f>
        <v>225000</v>
      </c>
      <c r="T23" s="36"/>
      <c r="U23" s="38">
        <f t="shared" ref="U23" si="79">T14</f>
        <v>212500</v>
      </c>
      <c r="V23" s="36"/>
      <c r="W23" s="38">
        <f t="shared" ref="W23" si="80">V14</f>
        <v>205000</v>
      </c>
      <c r="X23" s="36"/>
      <c r="Y23" s="38">
        <f t="shared" ref="Y23" si="81">X14</f>
        <v>197500</v>
      </c>
      <c r="Z23" s="36"/>
      <c r="AA23" s="38">
        <f t="shared" ref="AA23" si="82">Z14</f>
        <v>202500</v>
      </c>
      <c r="AB23" s="4">
        <f>SUM(B23:AA23)</f>
        <v>2484500</v>
      </c>
    </row>
    <row r="24" spans="1:28" outlineLevel="1">
      <c r="A24" s="31" t="s">
        <v>66</v>
      </c>
      <c r="B24" s="36"/>
      <c r="C24" s="37"/>
      <c r="D24" s="36"/>
      <c r="E24" s="37">
        <f>+E23+E21</f>
        <v>300000</v>
      </c>
      <c r="F24" s="17"/>
      <c r="G24" s="37">
        <f>+G23+G21</f>
        <v>300000</v>
      </c>
      <c r="H24" s="17"/>
      <c r="I24" s="37">
        <f>+I23+I21</f>
        <v>250000</v>
      </c>
      <c r="J24" s="17"/>
      <c r="K24" s="37">
        <f>+K23+K21</f>
        <v>302000</v>
      </c>
      <c r="L24" s="17"/>
      <c r="M24" s="37">
        <f>+M23+M21</f>
        <v>275000</v>
      </c>
      <c r="N24" s="17"/>
      <c r="O24" s="37">
        <f>+O23+O21</f>
        <v>340000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c r="A25" s="31" t="s">
        <v>67</v>
      </c>
      <c r="B25" s="36"/>
      <c r="C25" s="37"/>
      <c r="D25" s="36"/>
      <c r="E25" s="37">
        <f>+E24-D10</f>
        <v>-20000</v>
      </c>
      <c r="F25" s="17"/>
      <c r="G25" s="37">
        <f>+G24-F10</f>
        <v>0</v>
      </c>
      <c r="H25" s="17"/>
      <c r="I25" s="37">
        <f>+I24-H10</f>
        <v>0</v>
      </c>
      <c r="J25" s="17"/>
      <c r="K25" s="37">
        <f>+K24-J10</f>
        <v>0</v>
      </c>
      <c r="L25" s="17"/>
      <c r="M25" s="37">
        <f>+M24-L10</f>
        <v>0</v>
      </c>
      <c r="N25" s="17"/>
      <c r="O25" s="37">
        <f>+O24-N10</f>
        <v>10000</v>
      </c>
      <c r="P25" s="17"/>
      <c r="Q25" s="37">
        <f>+Q24-P10</f>
        <v>0</v>
      </c>
      <c r="R25" s="17"/>
      <c r="S25" s="37">
        <f>+S24-R10</f>
        <v>0</v>
      </c>
      <c r="T25" s="17"/>
      <c r="U25" s="37">
        <f>+U24-T10</f>
        <v>0</v>
      </c>
      <c r="V25" s="17"/>
      <c r="W25" s="37">
        <f>+W24-V10</f>
        <v>0</v>
      </c>
      <c r="X25" s="17"/>
      <c r="Y25" s="37">
        <f>+Y24-X10</f>
        <v>0</v>
      </c>
      <c r="Z25" s="17"/>
      <c r="AA25" s="37">
        <f>+AA24-Z10</f>
        <v>0</v>
      </c>
      <c r="AB25" s="4"/>
    </row>
    <row r="26" spans="1:28">
      <c r="A26" s="39" t="s">
        <v>63</v>
      </c>
      <c r="B26" s="36"/>
      <c r="C26" s="37"/>
      <c r="D26" s="36"/>
      <c r="E26" s="37">
        <f>IF(D14&gt;E23,E23-D14,0)</f>
        <v>-20000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c r="A27" s="31" t="s">
        <v>71</v>
      </c>
      <c r="B27" s="36"/>
      <c r="C27" s="37"/>
      <c r="D27" s="36"/>
      <c r="E27" s="37">
        <f>IF((E23-D14)&gt;0,E23-D14,0)</f>
        <v>0</v>
      </c>
      <c r="F27" s="17"/>
      <c r="G27" s="37">
        <f>IF((G23-F14)&gt;0,G23-F14,0)</f>
        <v>0</v>
      </c>
      <c r="H27" s="17"/>
      <c r="I27" s="37">
        <f>IF((I23-H14)&gt;0,I23-H14,0)</f>
        <v>0</v>
      </c>
      <c r="J27" s="17"/>
      <c r="K27" s="37">
        <f>IF((K23-J14)&gt;0,K23-J14,0)</f>
        <v>0</v>
      </c>
      <c r="L27" s="17"/>
      <c r="M27" s="37">
        <f>IF((M23-L14)&gt;0,M23-L14,0)</f>
        <v>0</v>
      </c>
      <c r="N27" s="17"/>
      <c r="O27" s="37">
        <f>IF((O23-N14)&gt;0,O23-N14,0)</f>
        <v>10000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c r="A28" s="39" t="s">
        <v>70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c r="A29" s="39" t="s">
        <v>64</v>
      </c>
      <c r="B29" s="36"/>
      <c r="C29" s="37"/>
      <c r="D29" s="36"/>
      <c r="E29" s="37">
        <f>IF(AND(E25&gt;0,E23&gt;D14),E23-D14,0)</f>
        <v>0</v>
      </c>
      <c r="F29" s="17"/>
      <c r="G29" s="37">
        <f t="shared" ref="G29" si="83">IF(AND(G25&gt;0,G23&gt;F14),G23-F14,0)</f>
        <v>0</v>
      </c>
      <c r="H29" s="17"/>
      <c r="I29" s="37">
        <f t="shared" ref="I29" si="84">IF(AND(I25&gt;0,I23&gt;H14),I23-H14,0)</f>
        <v>0</v>
      </c>
      <c r="J29" s="17"/>
      <c r="K29" s="37">
        <f t="shared" ref="K29" si="85">IF(AND(K25&gt;0,K23&gt;J14),K23-J14,0)</f>
        <v>0</v>
      </c>
      <c r="L29" s="17"/>
      <c r="M29" s="37">
        <f t="shared" ref="M29" si="86">IF(AND(M25&gt;0,M23&gt;L14),M23-L14,0)</f>
        <v>0</v>
      </c>
      <c r="N29" s="17"/>
      <c r="O29" s="37">
        <f t="shared" ref="O29" si="87">IF(AND(O25&gt;0,O23&gt;N14),O23-N14,0)</f>
        <v>10000</v>
      </c>
      <c r="P29" s="17"/>
      <c r="Q29" s="37">
        <f t="shared" ref="Q29" si="88">IF(AND(Q25&gt;0,Q23&gt;P14),Q23-P14,0)</f>
        <v>0</v>
      </c>
      <c r="R29" s="17"/>
      <c r="S29" s="37">
        <f t="shared" ref="S29" si="89">IF(AND(S25&gt;0,S23&gt;R14),S23-R14,0)</f>
        <v>0</v>
      </c>
      <c r="T29" s="17"/>
      <c r="U29" s="37">
        <f t="shared" ref="U29" si="90">IF(AND(U25&gt;0,U23&gt;T14),U23-T14,0)</f>
        <v>0</v>
      </c>
      <c r="V29" s="17"/>
      <c r="W29" s="37">
        <f t="shared" ref="W29" si="91">IF(AND(W25&gt;0,W23&gt;V14),W23-V14,0)</f>
        <v>0</v>
      </c>
      <c r="X29" s="17"/>
      <c r="Y29" s="37">
        <f t="shared" ref="Y29" si="92">IF(AND(Y25&gt;0,Y23&gt;X14),Y23-X14,0)</f>
        <v>0</v>
      </c>
      <c r="Z29" s="17"/>
      <c r="AA29" s="37">
        <f t="shared" ref="AA29" si="93">IF(AND(AA25&gt;0,AA23&gt;Z14),AA23-Z14,0)</f>
        <v>0</v>
      </c>
    </row>
    <row r="30" spans="1:28">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c r="A32" t="s">
        <v>13</v>
      </c>
      <c r="B32" s="17"/>
      <c r="C32" s="18"/>
      <c r="D32" s="17"/>
      <c r="E32" s="18"/>
      <c r="F32" s="17"/>
      <c r="G32" s="18"/>
      <c r="H32" s="17"/>
      <c r="I32" s="18"/>
      <c r="J32" s="17">
        <f>IF(E26&lt;0,((D5+E26+G29+I29)*D6)-(D14+E26+G29+I29),0)</f>
        <v>19000</v>
      </c>
      <c r="K32" s="18"/>
      <c r="L32" s="17">
        <f t="shared" ref="L32" si="94">IF(G26&lt;0,((F5+G26+I29+K29)*F6)-(F14+G26+I29+K29),0)</f>
        <v>0</v>
      </c>
      <c r="M32" s="18"/>
      <c r="N32" s="17">
        <f t="shared" ref="N32" si="95">IF(I26&lt;0,((H5+I26+K29+M29)*H6)-(H14+I26+K29+M29),0)</f>
        <v>0</v>
      </c>
      <c r="O32" s="18"/>
      <c r="P32" s="17">
        <f>IF(K26&lt;0,((J5+K26+M29+O29)*J6)-(J14+K26+M29+O29),0)</f>
        <v>0</v>
      </c>
      <c r="Q32" s="18"/>
      <c r="R32" s="17">
        <f t="shared" ref="R32" si="96">IF(M26&lt;0,((L5+M26+O29+Q29)*L6)-(L14+M26+O29+Q29),0)</f>
        <v>0</v>
      </c>
      <c r="S32" s="18"/>
      <c r="T32" s="17">
        <f t="shared" ref="T32" si="97">IF(O26&lt;0,((N5+O26+Q29+S29)*N6)-(N14+O26+Q29+S29),0)</f>
        <v>0</v>
      </c>
      <c r="U32" s="18"/>
      <c r="V32" s="17">
        <f t="shared" ref="V32" si="98">IF(Q26&lt;0,((P5+Q26+S29+U29)*P6)-(P14+Q26+S29+U29),0)</f>
        <v>0</v>
      </c>
      <c r="W32" s="18"/>
      <c r="X32" s="17">
        <f t="shared" ref="X32" si="99">IF(S26&lt;0,((R5+S26+U29+W29)*R6)-(R14+S26+U29+W29),0)</f>
        <v>0</v>
      </c>
      <c r="Y32" s="18"/>
      <c r="Z32" s="17">
        <f t="shared" ref="Z32" si="100">IF(U26&lt;0,((T5+U26+W29+Y29)*T6)-(T14+U26+W29+Y29),0)</f>
        <v>0</v>
      </c>
      <c r="AA32" s="18"/>
    </row>
    <row r="33" spans="1:28">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9500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c r="A36" s="12" t="s">
        <v>37</v>
      </c>
      <c r="B36" s="17"/>
      <c r="C36" s="18"/>
      <c r="D36" s="17"/>
      <c r="E36" s="18"/>
      <c r="F36" s="17"/>
      <c r="G36" s="18"/>
      <c r="H36" s="17"/>
      <c r="I36" s="18"/>
      <c r="J36" s="17">
        <f>IF(J32&gt;0,(-E26-J32-G29-I29),0)</f>
        <v>1000</v>
      </c>
      <c r="K36" s="18"/>
      <c r="L36" s="17">
        <f t="shared" ref="L36" si="101">IF(L32&gt;0,(-G26-L32-I29-K29),0)</f>
        <v>0</v>
      </c>
      <c r="M36" s="18"/>
      <c r="N36" s="17">
        <f t="shared" ref="N36" si="102">IF(N32&gt;0,(-I26-N32-K29-M29),0)</f>
        <v>0</v>
      </c>
      <c r="O36" s="18"/>
      <c r="P36" s="17">
        <f t="shared" ref="P36" si="103">IF(P32&gt;0,(-K26-P32-M29-O29),0)</f>
        <v>0</v>
      </c>
      <c r="Q36" s="18"/>
      <c r="R36" s="17">
        <f t="shared" ref="R36" si="104">IF(R32&gt;0,(-M26-R32-O29-Q29),0)</f>
        <v>0</v>
      </c>
      <c r="S36" s="18"/>
      <c r="T36" s="17">
        <f t="shared" ref="T36" si="105">IF(T32&gt;0,(-O26-T32-Q29-S29),0)</f>
        <v>0</v>
      </c>
      <c r="U36" s="18"/>
      <c r="V36" s="17">
        <f t="shared" ref="V36" si="106">IF(V32&gt;0,(-Q26-V32-S29-U29),0)</f>
        <v>0</v>
      </c>
      <c r="W36" s="18"/>
      <c r="X36" s="17">
        <f t="shared" ref="X36" si="107">IF(X32&gt;0,(-S26-X32-U29-W29),0)</f>
        <v>0</v>
      </c>
      <c r="Y36" s="18"/>
      <c r="Z36" s="17">
        <f t="shared" ref="Z36" si="108">IF(Z32&gt;0,(-U26-Z32-W29-Y29),0)</f>
        <v>0</v>
      </c>
      <c r="AA36" s="18"/>
    </row>
    <row r="37" spans="1:28">
      <c r="A37" s="12" t="s">
        <v>38</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500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c r="A38" t="s">
        <v>36</v>
      </c>
      <c r="B38" s="17"/>
      <c r="C38" s="18"/>
      <c r="D38" s="17">
        <f>(D5*D6)-D36+D37</f>
        <v>200000</v>
      </c>
      <c r="E38" s="18"/>
      <c r="F38" s="17">
        <f t="shared" ref="F38" si="109">(F5*F6)-F36+F37</f>
        <v>225000</v>
      </c>
      <c r="G38" s="18"/>
      <c r="H38" s="17">
        <f t="shared" ref="H38" si="110">(H5*H6)-H36+H37</f>
        <v>212500</v>
      </c>
      <c r="I38" s="18"/>
      <c r="J38" s="17">
        <f t="shared" ref="J38" si="111">(J5*J6)-J36+J37</f>
        <v>204000</v>
      </c>
      <c r="K38" s="18"/>
      <c r="L38" s="17">
        <f t="shared" ref="L38" si="112">(L5*L6)-L36+L37</f>
        <v>197500</v>
      </c>
      <c r="M38" s="18"/>
      <c r="N38" s="17">
        <f t="shared" ref="N38" si="113">(N5*N6)-N36+N37</f>
        <v>202500</v>
      </c>
      <c r="O38" s="18"/>
      <c r="P38" s="17">
        <f>(P5*P6)-P36+P37</f>
        <v>200500</v>
      </c>
      <c r="Q38" s="18"/>
      <c r="R38" s="17">
        <f t="shared" ref="R38" si="114">(R5*R6)-R36+R37</f>
        <v>225000</v>
      </c>
      <c r="S38" s="18"/>
      <c r="T38" s="17">
        <f t="shared" ref="T38" si="115">(T5*T6)-T36+T37</f>
        <v>212500</v>
      </c>
      <c r="U38" s="18"/>
      <c r="V38" s="17">
        <f t="shared" ref="V38" si="116">(V5*V6)-V36+V37</f>
        <v>205000</v>
      </c>
      <c r="W38" s="18"/>
      <c r="X38" s="17">
        <f t="shared" ref="X38" si="117">(X5*X6)-X36+X37</f>
        <v>197500</v>
      </c>
      <c r="Y38" s="18"/>
      <c r="Z38" s="17">
        <f t="shared" ref="Z38" si="118">(Z5*Z6)-Z36+Z37</f>
        <v>202500</v>
      </c>
      <c r="AA38" s="18"/>
      <c r="AB38" s="4">
        <f>SUM(B38:AA38)</f>
        <v>2484500</v>
      </c>
    </row>
    <row r="39" spans="1:28" ht="15.75" thickBot="1">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c r="A41" s="33" t="s">
        <v>57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c r="A42" s="11" t="s">
        <v>59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c r="A43" s="11" t="s">
        <v>62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c r="A44" s="11" t="s">
        <v>69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70.5" customHeight="1">
      <c r="A46" s="59" t="s">
        <v>51</v>
      </c>
      <c r="B46" s="59"/>
      <c r="C46" s="59"/>
      <c r="D46" s="59"/>
      <c r="E46" s="59"/>
      <c r="F46" s="59"/>
      <c r="G46" s="59"/>
      <c r="H46" s="59"/>
      <c r="I46" s="5"/>
      <c r="J46" s="5"/>
      <c r="K46" s="5"/>
      <c r="L46" s="5"/>
      <c r="M46" s="5"/>
      <c r="N46" s="5"/>
      <c r="O46" s="5"/>
      <c r="P46" s="5"/>
      <c r="Q46" s="5"/>
      <c r="R46" s="5"/>
      <c r="S46" s="5"/>
      <c r="T46" s="5"/>
      <c r="U46" s="5"/>
      <c r="V46" s="5"/>
      <c r="W46" s="5"/>
      <c r="X46" s="5"/>
      <c r="Y46" s="5"/>
      <c r="Z46" s="5"/>
      <c r="AA46" s="5"/>
      <c r="AB46" s="2"/>
    </row>
    <row r="47" spans="1:28">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c r="D59" s="4"/>
    </row>
    <row r="60" spans="1:43">
      <c r="D60" s="4"/>
    </row>
    <row r="61" spans="1:43">
      <c r="D61" s="4"/>
    </row>
    <row r="62" spans="1:43">
      <c r="D62" s="4"/>
    </row>
    <row r="63" spans="1:43">
      <c r="D63" s="4"/>
    </row>
    <row r="64" spans="1:43">
      <c r="D64" s="4"/>
    </row>
    <row r="65" spans="4:4">
      <c r="D65" s="4"/>
    </row>
  </sheetData>
  <sheetProtection password="CB3D" sheet="1" objects="1" scenarios="1"/>
  <mergeCells count="78">
    <mergeCell ref="A46:H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 ref="T5:U5"/>
    <mergeCell ref="V5:W5"/>
    <mergeCell ref="X5:Y5"/>
    <mergeCell ref="Z5:AA5"/>
    <mergeCell ref="V7:W7"/>
    <mergeCell ref="X7:Y7"/>
    <mergeCell ref="Z7:AA7"/>
    <mergeCell ref="F6:G6"/>
    <mergeCell ref="H6:I6"/>
    <mergeCell ref="J6:K6"/>
    <mergeCell ref="L6:M6"/>
    <mergeCell ref="Z6:AA6"/>
    <mergeCell ref="V6:W6"/>
    <mergeCell ref="X6:Y6"/>
    <mergeCell ref="L5:M5"/>
    <mergeCell ref="N5:O5"/>
    <mergeCell ref="P5:Q5"/>
    <mergeCell ref="R5:S5"/>
    <mergeCell ref="R4:S4"/>
    <mergeCell ref="B5:C5"/>
    <mergeCell ref="D5:E5"/>
    <mergeCell ref="F5:G5"/>
    <mergeCell ref="H5:I5"/>
    <mergeCell ref="J5:K5"/>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L2:M2"/>
    <mergeCell ref="B2:C2"/>
    <mergeCell ref="D2:E2"/>
    <mergeCell ref="F2:G2"/>
    <mergeCell ref="H2:I2"/>
    <mergeCell ref="J2:K2"/>
  </mergeCells>
  <pageMargins left="0.7" right="0.7" top="0.75" bottom="0.75" header="0.3" footer="0.3"/>
  <pageSetup paperSize="8" scale="68" orientation="landscape" r:id="rId1"/>
</worksheet>
</file>

<file path=xl/worksheets/sheet7.xml><?xml version="1.0" encoding="utf-8"?>
<worksheet xmlns="http://schemas.openxmlformats.org/spreadsheetml/2006/main" xmlns:r="http://schemas.openxmlformats.org/officeDocument/2006/relationships">
  <sheetPr>
    <pageSetUpPr fitToPage="1"/>
  </sheetPr>
  <dimension ref="A1:AQ65"/>
  <sheetViews>
    <sheetView zoomScale="90" zoomScaleNormal="90" workbookViewId="0">
      <selection activeCell="P38" sqref="P38"/>
    </sheetView>
  </sheetViews>
  <sheetFormatPr defaultRowHeight="15" outlineLevelRow="2"/>
  <cols>
    <col min="1" max="1" width="37.5703125" customWidth="1"/>
    <col min="5" max="5" width="10.5703125" bestFit="1" customWidth="1"/>
    <col min="28" max="28" width="9.85546875" bestFit="1" customWidth="1"/>
  </cols>
  <sheetData>
    <row r="1" spans="1:27">
      <c r="A1" s="1" t="s">
        <v>26</v>
      </c>
    </row>
    <row r="2" spans="1:27">
      <c r="B2" s="56" t="s">
        <v>0</v>
      </c>
      <c r="C2" s="57"/>
      <c r="D2" s="56" t="s">
        <v>1</v>
      </c>
      <c r="E2" s="57"/>
      <c r="F2" s="56" t="s">
        <v>2</v>
      </c>
      <c r="G2" s="57"/>
      <c r="H2" s="56" t="s">
        <v>3</v>
      </c>
      <c r="I2" s="57"/>
      <c r="J2" s="56" t="s">
        <v>4</v>
      </c>
      <c r="K2" s="57"/>
      <c r="L2" s="56" t="s">
        <v>5</v>
      </c>
      <c r="M2" s="57"/>
      <c r="N2" s="56" t="s">
        <v>6</v>
      </c>
      <c r="O2" s="57"/>
      <c r="P2" s="56" t="s">
        <v>15</v>
      </c>
      <c r="Q2" s="57"/>
      <c r="R2" s="56" t="s">
        <v>16</v>
      </c>
      <c r="S2" s="57"/>
      <c r="T2" s="56" t="s">
        <v>17</v>
      </c>
      <c r="U2" s="57"/>
      <c r="V2" s="56" t="s">
        <v>18</v>
      </c>
      <c r="W2" s="57"/>
      <c r="X2" s="56" t="s">
        <v>19</v>
      </c>
      <c r="Y2" s="57"/>
      <c r="Z2" s="56" t="s">
        <v>20</v>
      </c>
      <c r="AA2" s="57"/>
    </row>
    <row r="3" spans="1:27">
      <c r="A3" t="s">
        <v>9</v>
      </c>
      <c r="B3" s="48"/>
      <c r="C3" s="49"/>
      <c r="D3" s="50">
        <v>4000000</v>
      </c>
      <c r="E3" s="51"/>
      <c r="F3" s="50">
        <v>4500000</v>
      </c>
      <c r="G3" s="51"/>
      <c r="H3" s="50">
        <v>4250000</v>
      </c>
      <c r="I3" s="51"/>
      <c r="J3" s="50">
        <v>4100000</v>
      </c>
      <c r="K3" s="51"/>
      <c r="L3" s="50">
        <v>3950000</v>
      </c>
      <c r="M3" s="51"/>
      <c r="N3" s="50">
        <v>4050000</v>
      </c>
      <c r="O3" s="51"/>
      <c r="P3" s="50">
        <v>4000000</v>
      </c>
      <c r="Q3" s="51"/>
      <c r="R3" s="50">
        <v>4500000</v>
      </c>
      <c r="S3" s="51"/>
      <c r="T3" s="50">
        <v>4250000</v>
      </c>
      <c r="U3" s="51"/>
      <c r="V3" s="50">
        <v>4100000</v>
      </c>
      <c r="W3" s="51"/>
      <c r="X3" s="50">
        <v>3950000</v>
      </c>
      <c r="Y3" s="51"/>
      <c r="Z3" s="50">
        <v>4050000</v>
      </c>
      <c r="AA3" s="51"/>
    </row>
    <row r="4" spans="1:27">
      <c r="A4" t="s">
        <v>47</v>
      </c>
      <c r="B4" s="48"/>
      <c r="C4" s="49"/>
      <c r="D4" s="50">
        <v>0</v>
      </c>
      <c r="E4" s="51"/>
      <c r="F4" s="50">
        <v>0</v>
      </c>
      <c r="G4" s="51"/>
      <c r="H4" s="50">
        <v>0</v>
      </c>
      <c r="I4" s="51"/>
      <c r="J4" s="50">
        <v>0</v>
      </c>
      <c r="K4" s="51"/>
      <c r="L4" s="50">
        <v>0</v>
      </c>
      <c r="M4" s="51"/>
      <c r="N4" s="50">
        <v>0</v>
      </c>
      <c r="O4" s="51"/>
      <c r="P4" s="50">
        <v>0</v>
      </c>
      <c r="Q4" s="51"/>
      <c r="R4" s="50">
        <v>0</v>
      </c>
      <c r="S4" s="51"/>
      <c r="T4" s="50">
        <v>0</v>
      </c>
      <c r="U4" s="51"/>
      <c r="V4" s="50">
        <v>0</v>
      </c>
      <c r="W4" s="51"/>
      <c r="X4" s="50">
        <v>0</v>
      </c>
      <c r="Y4" s="51"/>
      <c r="Z4" s="50">
        <v>0</v>
      </c>
      <c r="AA4" s="51"/>
    </row>
    <row r="5" spans="1:27">
      <c r="A5" t="s">
        <v>48</v>
      </c>
      <c r="B5" s="48"/>
      <c r="C5" s="49"/>
      <c r="D5" s="48">
        <f>D3-D4</f>
        <v>4000000</v>
      </c>
      <c r="E5" s="49"/>
      <c r="F5" s="48">
        <f>F3-F4</f>
        <v>4500000</v>
      </c>
      <c r="G5" s="49"/>
      <c r="H5" s="48">
        <f>H3-H4</f>
        <v>4250000</v>
      </c>
      <c r="I5" s="49"/>
      <c r="J5" s="48">
        <f>J3-J4</f>
        <v>4100000</v>
      </c>
      <c r="K5" s="49"/>
      <c r="L5" s="48">
        <f>L3-L4</f>
        <v>3950000</v>
      </c>
      <c r="M5" s="49"/>
      <c r="N5" s="48">
        <f>N3-N4</f>
        <v>4050000</v>
      </c>
      <c r="O5" s="49"/>
      <c r="P5" s="48">
        <f>P3-P4</f>
        <v>4000000</v>
      </c>
      <c r="Q5" s="49"/>
      <c r="R5" s="48">
        <f>R3-R4</f>
        <v>4500000</v>
      </c>
      <c r="S5" s="49"/>
      <c r="T5" s="48">
        <f>T3-T4</f>
        <v>4250000</v>
      </c>
      <c r="U5" s="49"/>
      <c r="V5" s="48">
        <f>V3-V4</f>
        <v>4100000</v>
      </c>
      <c r="W5" s="49"/>
      <c r="X5" s="48">
        <f>X3-X4</f>
        <v>3950000</v>
      </c>
      <c r="Y5" s="49"/>
      <c r="Z5" s="48">
        <f>Z3-Z4</f>
        <v>4050000</v>
      </c>
      <c r="AA5" s="49"/>
    </row>
    <row r="6" spans="1:27">
      <c r="A6" t="s">
        <v>10</v>
      </c>
      <c r="B6" s="52">
        <v>0.05</v>
      </c>
      <c r="C6" s="53"/>
      <c r="D6" s="54">
        <v>0.05</v>
      </c>
      <c r="E6" s="55"/>
      <c r="F6" s="54">
        <v>0.05</v>
      </c>
      <c r="G6" s="55"/>
      <c r="H6" s="54">
        <v>0.05</v>
      </c>
      <c r="I6" s="55"/>
      <c r="J6" s="54">
        <v>0.05</v>
      </c>
      <c r="K6" s="55"/>
      <c r="L6" s="54">
        <v>0.05</v>
      </c>
      <c r="M6" s="55"/>
      <c r="N6" s="54">
        <v>0.05</v>
      </c>
      <c r="O6" s="55"/>
      <c r="P6" s="54">
        <v>0.05</v>
      </c>
      <c r="Q6" s="55"/>
      <c r="R6" s="54">
        <v>0.05</v>
      </c>
      <c r="S6" s="55"/>
      <c r="T6" s="54">
        <v>0.05</v>
      </c>
      <c r="U6" s="55"/>
      <c r="V6" s="54">
        <v>0.05</v>
      </c>
      <c r="W6" s="55"/>
      <c r="X6" s="54">
        <v>0.05</v>
      </c>
      <c r="Y6" s="55"/>
      <c r="Z6" s="54">
        <v>0.05</v>
      </c>
      <c r="AA6" s="55"/>
    </row>
    <row r="7" spans="1:27">
      <c r="A7" t="s">
        <v>76</v>
      </c>
      <c r="B7" s="43"/>
      <c r="C7" s="44"/>
      <c r="D7" s="54" t="s">
        <v>77</v>
      </c>
      <c r="E7" s="55"/>
      <c r="F7" s="54" t="s">
        <v>77</v>
      </c>
      <c r="G7" s="55"/>
      <c r="H7" s="54" t="s">
        <v>77</v>
      </c>
      <c r="I7" s="55"/>
      <c r="J7" s="54" t="s">
        <v>77</v>
      </c>
      <c r="K7" s="55"/>
      <c r="L7" s="54" t="s">
        <v>77</v>
      </c>
      <c r="M7" s="55"/>
      <c r="N7" s="54" t="s">
        <v>77</v>
      </c>
      <c r="O7" s="55"/>
      <c r="P7" s="54" t="s">
        <v>77</v>
      </c>
      <c r="Q7" s="55"/>
      <c r="R7" s="54" t="s">
        <v>77</v>
      </c>
      <c r="S7" s="55"/>
      <c r="T7" s="54" t="s">
        <v>77</v>
      </c>
      <c r="U7" s="55"/>
      <c r="V7" s="54" t="s">
        <v>77</v>
      </c>
      <c r="W7" s="55"/>
      <c r="X7" s="54" t="s">
        <v>77</v>
      </c>
      <c r="Y7" s="55"/>
      <c r="Z7" s="54" t="s">
        <v>77</v>
      </c>
      <c r="AA7" s="55"/>
    </row>
    <row r="8" spans="1:27">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c r="A9" s="8" t="s">
        <v>56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c r="A10" s="2" t="s">
        <v>58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c r="A11" s="2" t="s">
        <v>83</v>
      </c>
      <c r="B11" s="17"/>
      <c r="C11" s="18"/>
      <c r="D11" s="17">
        <f>D10-D14</f>
        <v>120000</v>
      </c>
      <c r="E11" s="18"/>
      <c r="F11" s="17">
        <f t="shared" ref="F11" si="0">F10-F14</f>
        <v>75000</v>
      </c>
      <c r="G11" s="18"/>
      <c r="H11" s="17">
        <f t="shared" ref="H11" si="1">H10-H14</f>
        <v>37500</v>
      </c>
      <c r="I11" s="18"/>
      <c r="J11" s="17">
        <f t="shared" ref="J11" si="2">J10-J14</f>
        <v>115500</v>
      </c>
      <c r="K11" s="18"/>
      <c r="L11" s="17">
        <f t="shared" ref="L11" si="3">L10-L14</f>
        <v>77500</v>
      </c>
      <c r="M11" s="18"/>
      <c r="N11" s="17">
        <f t="shared" ref="N11" si="4">N10-N14</f>
        <v>127500</v>
      </c>
      <c r="O11" s="18"/>
      <c r="P11" s="17">
        <f t="shared" ref="P11" si="5">P10-P14</f>
        <v>124500</v>
      </c>
      <c r="Q11" s="18"/>
      <c r="R11" s="17">
        <f t="shared" ref="R11" si="6">R10-R14</f>
        <v>55000</v>
      </c>
      <c r="S11" s="18"/>
      <c r="T11" s="17">
        <f t="shared" ref="T11" si="7">T10-T14</f>
        <v>67500</v>
      </c>
      <c r="U11" s="18"/>
      <c r="V11" s="17">
        <f t="shared" ref="V11" si="8">V10-V14</f>
        <v>75000</v>
      </c>
      <c r="W11" s="18"/>
      <c r="X11" s="17">
        <f t="shared" ref="X11" si="9">X10-X14</f>
        <v>82500</v>
      </c>
      <c r="Y11" s="18"/>
      <c r="Z11" s="17">
        <f t="shared" ref="Z11" si="10">Z10-Z14</f>
        <v>77500</v>
      </c>
      <c r="AA11" s="18"/>
    </row>
    <row r="12" spans="1:27">
      <c r="A12" s="11" t="s">
        <v>39</v>
      </c>
      <c r="B12" s="17"/>
      <c r="C12" s="18"/>
      <c r="D12" s="17">
        <f>IF(B4&lt;0,((D3-B4)*D6+D32-D33),D3*D6+D32-D33)</f>
        <v>200000</v>
      </c>
      <c r="E12" s="18"/>
      <c r="F12" s="17">
        <f>IF(D4&lt;0,((F3-D4)*F6+F32-F33),F3*F6+F32-F33)</f>
        <v>225000</v>
      </c>
      <c r="G12" s="18"/>
      <c r="H12" s="17">
        <f>IF(F4&lt;0,((H3-F4)*H6+H32-H33),H3*H6+H32-H33)</f>
        <v>212500</v>
      </c>
      <c r="I12" s="18"/>
      <c r="J12" s="17">
        <f>IF(H4&lt;0,((J3-H4)*J6+J32-J33),J3*J6+J32-J33)</f>
        <v>224000</v>
      </c>
      <c r="K12" s="18"/>
      <c r="L12" s="17">
        <f>IF(J4&lt;0,((L3-J4)*L6+L32-L33),L3*L6+L32-L33)</f>
        <v>197500</v>
      </c>
      <c r="M12" s="18"/>
      <c r="N12" s="17">
        <f>IF(L4&lt;0,((N3-L4)*N6+N32-N33),N3*N6+N32-N33)</f>
        <v>202500</v>
      </c>
      <c r="O12" s="18"/>
      <c r="P12" s="17">
        <f>IF(N4&lt;0,((P3-N4)*P6+P32-P33),P3*P6+P32-P33)</f>
        <v>190500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c r="A13" s="2" t="s">
        <v>68</v>
      </c>
      <c r="B13" s="17"/>
      <c r="C13" s="18"/>
      <c r="D13" s="36">
        <f t="shared" ref="D13" si="11">IF(B3&lt;0,-C28,-C28-B19)</f>
        <v>0</v>
      </c>
      <c r="E13" s="37"/>
      <c r="F13" s="36">
        <f t="shared" ref="F13" si="12">IF(D3&lt;0,-E28,-E28-D19)</f>
        <v>0</v>
      </c>
      <c r="G13" s="37"/>
      <c r="H13" s="36">
        <f t="shared" ref="H13" si="13">IF(F3&lt;0,-G28,-G28-F19)</f>
        <v>0</v>
      </c>
      <c r="I13" s="37"/>
      <c r="J13" s="36">
        <f t="shared" ref="J13" si="14">IF(H3&lt;0,-I28,-I28-H19)</f>
        <v>-37500</v>
      </c>
      <c r="K13" s="37"/>
      <c r="L13" s="36">
        <f t="shared" ref="L13" si="15">IF(J3&lt;0,-K28,-K28-J19)</f>
        <v>0</v>
      </c>
      <c r="M13" s="37"/>
      <c r="N13" s="36">
        <f t="shared" ref="N13" si="16">IF(L3&lt;0,-M28,-M28-L19)</f>
        <v>0</v>
      </c>
      <c r="O13" s="37"/>
      <c r="P13" s="36">
        <f>IF(N3&lt;0,-O28,-O28-N19)</f>
        <v>0</v>
      </c>
      <c r="Q13" s="37"/>
      <c r="R13" s="36">
        <f t="shared" ref="R13" si="17">IF(P3&lt;0,-Q28,-Q28-P19)</f>
        <v>0</v>
      </c>
      <c r="S13" s="37"/>
      <c r="T13" s="36">
        <f t="shared" ref="T13" si="18">IF(R3&lt;0,-S28,-S28-R19)</f>
        <v>0</v>
      </c>
      <c r="U13" s="37"/>
      <c r="V13" s="36">
        <f t="shared" ref="V13" si="19">IF(T3&lt;0,-U28,-U28-T19)</f>
        <v>0</v>
      </c>
      <c r="W13" s="37"/>
      <c r="X13" s="36">
        <f t="shared" ref="X13" si="20">IF(V3&lt;0,-W28,-W28-V19)</f>
        <v>0</v>
      </c>
      <c r="Y13" s="37"/>
      <c r="Z13" s="36">
        <f t="shared" ref="Z13" si="21">IF(X3&lt;0,-Y28,-Y28-X19)</f>
        <v>0</v>
      </c>
      <c r="AA13" s="37"/>
    </row>
    <row r="14" spans="1:27" ht="15.75" thickBot="1">
      <c r="A14" s="6" t="s">
        <v>60</v>
      </c>
      <c r="B14" s="19"/>
      <c r="C14" s="20"/>
      <c r="D14" s="19">
        <f>IF(D7="Yes",D12+D13,D10)</f>
        <v>200000</v>
      </c>
      <c r="E14" s="20"/>
      <c r="F14" s="19">
        <f t="shared" ref="F14" si="22">IF(F7="Yes",F12+F13,F10)</f>
        <v>225000</v>
      </c>
      <c r="G14" s="20"/>
      <c r="H14" s="19">
        <f t="shared" ref="H14" si="23">IF(H7="Yes",H12+H13,H10)</f>
        <v>212500</v>
      </c>
      <c r="I14" s="20"/>
      <c r="J14" s="19">
        <f t="shared" ref="J14" si="24">IF(J7="Yes",J12+J13,J10)</f>
        <v>186500</v>
      </c>
      <c r="K14" s="20"/>
      <c r="L14" s="19">
        <f t="shared" ref="L14" si="25">IF(L7="Yes",L12+L13,L10)</f>
        <v>197500</v>
      </c>
      <c r="M14" s="20"/>
      <c r="N14" s="19">
        <f t="shared" ref="N14" si="26">IF(N7="Yes",N12+N13,N10)</f>
        <v>202500</v>
      </c>
      <c r="O14" s="20"/>
      <c r="P14" s="19">
        <f t="shared" ref="P14" si="27">IF(P7="Yes",P12+P13,P10)</f>
        <v>190500</v>
      </c>
      <c r="Q14" s="20"/>
      <c r="R14" s="19">
        <f t="shared" ref="R14" si="28">IF(R7="Yes",R12+R13,R10)</f>
        <v>225000</v>
      </c>
      <c r="S14" s="20"/>
      <c r="T14" s="19">
        <f t="shared" ref="T14" si="29">IF(T7="Yes",T12+T13,T10)</f>
        <v>212500</v>
      </c>
      <c r="U14" s="20"/>
      <c r="V14" s="19">
        <f t="shared" ref="V14" si="30">IF(V7="Yes",V12+V13,V10)</f>
        <v>205000</v>
      </c>
      <c r="W14" s="20"/>
      <c r="X14" s="19">
        <f t="shared" ref="X14" si="31">IF(X7="Yes",X12+X13,X10)</f>
        <v>197500</v>
      </c>
      <c r="Y14" s="20"/>
      <c r="Z14" s="19">
        <f t="shared" ref="Z14" si="32">IF(Z7="Yes",Z12+Z13,Z10)</f>
        <v>202500</v>
      </c>
      <c r="AA14" s="20"/>
    </row>
    <row r="15" spans="1:27">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c r="A16" s="11" t="s">
        <v>72</v>
      </c>
      <c r="B16" s="36">
        <v>0</v>
      </c>
      <c r="C16" s="37"/>
      <c r="D16" s="36">
        <f>+D14+B19+C28</f>
        <v>200000</v>
      </c>
      <c r="E16" s="37"/>
      <c r="F16" s="36">
        <f t="shared" ref="F16" si="33">+F14+D19+E28</f>
        <v>225000</v>
      </c>
      <c r="G16" s="37"/>
      <c r="H16" s="36">
        <f t="shared" ref="H16" si="34">+H14+F19+G28</f>
        <v>212500</v>
      </c>
      <c r="I16" s="37"/>
      <c r="J16" s="36">
        <f>+J14+H19+I28</f>
        <v>224000</v>
      </c>
      <c r="K16" s="37"/>
      <c r="L16" s="36">
        <f t="shared" ref="L16" si="35">+L14+J19+K28</f>
        <v>197500</v>
      </c>
      <c r="M16" s="37"/>
      <c r="N16" s="36">
        <f t="shared" ref="N16" si="36">+N14+L19+M28</f>
        <v>202500</v>
      </c>
      <c r="O16" s="37"/>
      <c r="P16" s="36">
        <f t="shared" ref="P16" si="37">+P14+N19+O28</f>
        <v>190500</v>
      </c>
      <c r="Q16" s="37"/>
      <c r="R16" s="36">
        <f t="shared" ref="R16" si="38">+R14+P19+Q28</f>
        <v>225000</v>
      </c>
      <c r="S16" s="37"/>
      <c r="T16" s="36">
        <f t="shared" ref="T16" si="39">+T14+R19+S28</f>
        <v>212500</v>
      </c>
      <c r="U16" s="37"/>
      <c r="V16" s="36">
        <f t="shared" ref="V16" si="40">+V14+T19+U28</f>
        <v>205000</v>
      </c>
      <c r="W16" s="37"/>
      <c r="X16" s="36">
        <f t="shared" ref="X16" si="41">+X14+V19+W28</f>
        <v>197500</v>
      </c>
      <c r="Y16" s="37"/>
      <c r="Z16" s="36">
        <f t="shared" ref="Z16" si="42">+Z14+X19+Y28</f>
        <v>202500</v>
      </c>
      <c r="AA16" s="37"/>
    </row>
    <row r="17" spans="1:28" outlineLevel="2">
      <c r="A17" s="11" t="s">
        <v>73</v>
      </c>
      <c r="B17" s="36">
        <v>0</v>
      </c>
      <c r="C17" s="37"/>
      <c r="D17" s="36">
        <f t="shared" ref="D17" si="43">+D33-D32</f>
        <v>0</v>
      </c>
      <c r="E17" s="37"/>
      <c r="F17" s="36">
        <f t="shared" ref="F17" si="44">+F33-F32</f>
        <v>0</v>
      </c>
      <c r="G17" s="37"/>
      <c r="H17" s="36">
        <f t="shared" ref="H17" si="45">+H33-H32</f>
        <v>0</v>
      </c>
      <c r="I17" s="37"/>
      <c r="J17" s="36">
        <f>+J33-J32</f>
        <v>-19000</v>
      </c>
      <c r="K17" s="37"/>
      <c r="L17" s="36">
        <f t="shared" ref="L17" si="46">+L33-L32</f>
        <v>0</v>
      </c>
      <c r="M17" s="37"/>
      <c r="N17" s="36">
        <f t="shared" ref="N17" si="47">+N33-N32</f>
        <v>0</v>
      </c>
      <c r="O17" s="37"/>
      <c r="P17" s="36">
        <f t="shared" ref="P17" si="48">+P33-P32</f>
        <v>9500</v>
      </c>
      <c r="Q17" s="37"/>
      <c r="R17" s="36">
        <f t="shared" ref="R17" si="49">+R33-R32</f>
        <v>0</v>
      </c>
      <c r="S17" s="37"/>
      <c r="T17" s="36">
        <f t="shared" ref="T17" si="50">+T33-T32</f>
        <v>0</v>
      </c>
      <c r="U17" s="37"/>
      <c r="V17" s="36">
        <f t="shared" ref="V17" si="51">+V33-V32</f>
        <v>0</v>
      </c>
      <c r="W17" s="37"/>
      <c r="X17" s="36">
        <f t="shared" ref="X17" si="52">+X33-X32</f>
        <v>0</v>
      </c>
      <c r="Y17" s="37"/>
      <c r="Z17" s="36">
        <f t="shared" ref="Z17" si="53">+Z33-Z32</f>
        <v>0</v>
      </c>
      <c r="AA17" s="37"/>
    </row>
    <row r="18" spans="1:28" outlineLevel="2">
      <c r="A18" s="11" t="s">
        <v>74</v>
      </c>
      <c r="B18" s="36">
        <v>0</v>
      </c>
      <c r="C18" s="37"/>
      <c r="D18" s="36">
        <f>IF(D4&lt;0,D3*D6,+D5*D6)+IF(B4&lt;0,-B4*D6,0)</f>
        <v>200000</v>
      </c>
      <c r="E18" s="37"/>
      <c r="F18" s="36">
        <f t="shared" ref="F18" si="54">IF(F4&lt;0,F3*F6,+F5*F6)+IF(D4&lt;0,-D4*F6,0)</f>
        <v>225000</v>
      </c>
      <c r="G18" s="37"/>
      <c r="H18" s="36">
        <f t="shared" ref="H18" si="55">IF(H4&lt;0,H3*H6,+H5*H6)+IF(F4&lt;0,-F4*H6,0)</f>
        <v>212500</v>
      </c>
      <c r="I18" s="37"/>
      <c r="J18" s="36">
        <f>IF(J4&lt;0,J3*J6,+J5*J6)+IF(H4&lt;0,-H4*J6,0)</f>
        <v>205000</v>
      </c>
      <c r="K18" s="37"/>
      <c r="L18" s="36">
        <f t="shared" ref="L18" si="56">IF(L4&lt;0,L3*L6,+L5*L6)+IF(J4&lt;0,-J4*L6,0)</f>
        <v>197500</v>
      </c>
      <c r="M18" s="37"/>
      <c r="N18" s="36">
        <f t="shared" ref="N18" si="57">IF(N4&lt;0,N3*N6,+N5*N6)+IF(L4&lt;0,-L4*N6,0)</f>
        <v>202500</v>
      </c>
      <c r="O18" s="37"/>
      <c r="P18" s="36">
        <f t="shared" ref="P18" si="58">IF(P4&lt;0,P3*P6,+P5*P6)+IF(N4&lt;0,-N4*P6,0)</f>
        <v>200000</v>
      </c>
      <c r="Q18" s="37"/>
      <c r="R18" s="36">
        <f t="shared" ref="R18" si="59">IF(R4&lt;0,R3*R6,+R5*R6)+IF(P4&lt;0,-P4*R6,0)</f>
        <v>225000</v>
      </c>
      <c r="S18" s="37"/>
      <c r="T18" s="36">
        <f t="shared" ref="T18" si="60">IF(T4&lt;0,T3*T6,+T5*T6)+IF(R4&lt;0,-R4*T6,0)</f>
        <v>212500</v>
      </c>
      <c r="U18" s="37"/>
      <c r="V18" s="36">
        <f t="shared" ref="V18" si="61">IF(V4&lt;0,V3*V6,+V5*V6)+IF(T4&lt;0,-T4*V6,0)</f>
        <v>205000</v>
      </c>
      <c r="W18" s="37"/>
      <c r="X18" s="36">
        <f t="shared" ref="X18" si="62">IF(X4&lt;0,X3*X6,+X5*X6)+IF(V4&lt;0,-V4*X6,0)</f>
        <v>197500</v>
      </c>
      <c r="Y18" s="37"/>
      <c r="Z18" s="36">
        <f t="shared" ref="Z18" si="63">IF(Z4&lt;0,Z3*Z6,+Z5*Z6)+IF(X4&lt;0,-X4*Z6,0)</f>
        <v>202500</v>
      </c>
      <c r="AA18" s="37"/>
    </row>
    <row r="19" spans="1:28">
      <c r="A19" s="11" t="s">
        <v>75</v>
      </c>
      <c r="B19" s="36">
        <v>0</v>
      </c>
      <c r="C19" s="37"/>
      <c r="D19" s="36">
        <f>+D16+D17-D18</f>
        <v>0</v>
      </c>
      <c r="E19" s="37"/>
      <c r="F19" s="36">
        <f t="shared" ref="F19" si="64">+F16+F17-F18</f>
        <v>0</v>
      </c>
      <c r="G19" s="37"/>
      <c r="H19" s="36">
        <f t="shared" ref="H19" si="65">+H16+H17-H18</f>
        <v>0</v>
      </c>
      <c r="I19" s="37"/>
      <c r="J19" s="36">
        <f>+J16+J17-J18</f>
        <v>0</v>
      </c>
      <c r="K19" s="37"/>
      <c r="L19" s="36">
        <f t="shared" ref="L19" si="66">+L16+L17-L18</f>
        <v>0</v>
      </c>
      <c r="M19" s="37"/>
      <c r="N19" s="36">
        <f t="shared" ref="N19" si="67">+N16+N17-N18</f>
        <v>0</v>
      </c>
      <c r="O19" s="37"/>
      <c r="P19" s="36">
        <f t="shared" ref="P19" si="68">+P16+P17-P18</f>
        <v>0</v>
      </c>
      <c r="Q19" s="37"/>
      <c r="R19" s="36">
        <f t="shared" ref="R19" si="69">+R16+R17-R18</f>
        <v>0</v>
      </c>
      <c r="S19" s="37"/>
      <c r="T19" s="36">
        <f t="shared" ref="T19" si="70">+T16+T17-T18</f>
        <v>0</v>
      </c>
      <c r="U19" s="37"/>
      <c r="V19" s="36">
        <f t="shared" ref="V19" si="71">+V16+V17-V18</f>
        <v>0</v>
      </c>
      <c r="W19" s="37"/>
      <c r="X19" s="36">
        <f t="shared" ref="X19" si="72">+X16+X17-X18</f>
        <v>0</v>
      </c>
      <c r="Y19" s="37"/>
      <c r="Z19" s="36">
        <f t="shared" ref="Z19" si="73">+Z16+Z17-Z18</f>
        <v>0</v>
      </c>
      <c r="AA19" s="37"/>
    </row>
    <row r="20" spans="1:28">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c r="A21" t="s">
        <v>65</v>
      </c>
      <c r="B21" s="17"/>
      <c r="C21" s="18"/>
      <c r="E21" s="35">
        <f>D11</f>
        <v>120000</v>
      </c>
      <c r="G21" s="35">
        <f t="shared" ref="G21" si="74">F11</f>
        <v>75000</v>
      </c>
      <c r="I21" s="41">
        <v>0</v>
      </c>
      <c r="K21" s="35">
        <f t="shared" ref="K21" si="75">J11</f>
        <v>115500</v>
      </c>
      <c r="M21" s="35">
        <f t="shared" ref="M21" si="76">L11</f>
        <v>77500</v>
      </c>
      <c r="O21" s="35">
        <f t="shared" ref="O21" si="77">N11</f>
        <v>127500</v>
      </c>
      <c r="Q21" s="35">
        <f t="shared" ref="Q21" si="78">P11</f>
        <v>124500</v>
      </c>
      <c r="S21" s="35">
        <f t="shared" ref="S21" si="79">R11</f>
        <v>55000</v>
      </c>
      <c r="U21" s="35">
        <f t="shared" ref="U21" si="80">T11</f>
        <v>67500</v>
      </c>
      <c r="W21" s="35">
        <f t="shared" ref="W21" si="81">V11</f>
        <v>75000</v>
      </c>
      <c r="Y21" s="35">
        <f t="shared" ref="Y21" si="82">X11</f>
        <v>82500</v>
      </c>
      <c r="AA21" s="35">
        <f t="shared" ref="AA21" si="83">Z11</f>
        <v>77500</v>
      </c>
    </row>
    <row r="22" spans="1:28">
      <c r="A22" s="10" t="s">
        <v>61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c r="A23" s="31" t="s">
        <v>11</v>
      </c>
      <c r="B23" s="36"/>
      <c r="C23" s="37"/>
      <c r="D23" s="36"/>
      <c r="E23" s="40">
        <v>180000</v>
      </c>
      <c r="F23" s="36"/>
      <c r="G23" s="38">
        <f>F14</f>
        <v>225000</v>
      </c>
      <c r="H23" s="36"/>
      <c r="I23" s="40">
        <v>250000</v>
      </c>
      <c r="J23" s="36"/>
      <c r="K23" s="38">
        <f t="shared" ref="K23" si="84">J14</f>
        <v>186500</v>
      </c>
      <c r="L23" s="36"/>
      <c r="M23" s="38">
        <f t="shared" ref="M23" si="85">L14</f>
        <v>197500</v>
      </c>
      <c r="N23" s="36"/>
      <c r="O23" s="40">
        <v>212500</v>
      </c>
      <c r="P23" s="36"/>
      <c r="Q23" s="38">
        <f t="shared" ref="Q23" si="86">P14</f>
        <v>190500</v>
      </c>
      <c r="R23" s="36"/>
      <c r="S23" s="38">
        <f t="shared" ref="S23" si="87">R14</f>
        <v>225000</v>
      </c>
      <c r="T23" s="36"/>
      <c r="U23" s="38">
        <f t="shared" ref="U23" si="88">T14</f>
        <v>212500</v>
      </c>
      <c r="V23" s="36"/>
      <c r="W23" s="38">
        <f t="shared" ref="W23" si="89">V14</f>
        <v>205000</v>
      </c>
      <c r="X23" s="36"/>
      <c r="Y23" s="38">
        <f t="shared" ref="Y23" si="90">X14</f>
        <v>197500</v>
      </c>
      <c r="Z23" s="36"/>
      <c r="AA23" s="38">
        <f t="shared" ref="AA23" si="91">Z14</f>
        <v>202500</v>
      </c>
      <c r="AB23" s="4">
        <f>SUM(B23:AA23)</f>
        <v>2484500</v>
      </c>
    </row>
    <row r="24" spans="1:28" outlineLevel="1">
      <c r="A24" s="31" t="s">
        <v>66</v>
      </c>
      <c r="B24" s="36"/>
      <c r="C24" s="37"/>
      <c r="D24" s="36"/>
      <c r="E24" s="37">
        <f>+E23+E21</f>
        <v>300000</v>
      </c>
      <c r="F24" s="17"/>
      <c r="G24" s="37">
        <f>+G23+G21</f>
        <v>300000</v>
      </c>
      <c r="H24" s="17"/>
      <c r="I24" s="37">
        <f>+I23+I21</f>
        <v>250000</v>
      </c>
      <c r="J24" s="17"/>
      <c r="K24" s="37">
        <f>+K23+K21</f>
        <v>302000</v>
      </c>
      <c r="L24" s="17"/>
      <c r="M24" s="37">
        <f>+M23+M21</f>
        <v>275000</v>
      </c>
      <c r="N24" s="17"/>
      <c r="O24" s="37">
        <f>+O23+O21</f>
        <v>340000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c r="A25" s="31" t="s">
        <v>67</v>
      </c>
      <c r="B25" s="36"/>
      <c r="C25" s="37"/>
      <c r="D25" s="36"/>
      <c r="E25" s="37">
        <f>+E24-D10</f>
        <v>-20000</v>
      </c>
      <c r="F25" s="17"/>
      <c r="G25" s="37">
        <f>+G24-F10</f>
        <v>0</v>
      </c>
      <c r="H25" s="17"/>
      <c r="I25" s="37">
        <f>+I24-H10</f>
        <v>0</v>
      </c>
      <c r="J25" s="17"/>
      <c r="K25" s="37">
        <f>+K24-J10</f>
        <v>0</v>
      </c>
      <c r="L25" s="17"/>
      <c r="M25" s="37">
        <f>+M24-L10</f>
        <v>0</v>
      </c>
      <c r="N25" s="17"/>
      <c r="O25" s="37">
        <f>+O24-N10</f>
        <v>10000</v>
      </c>
      <c r="P25" s="17"/>
      <c r="Q25" s="37">
        <f>+Q24-P10</f>
        <v>0</v>
      </c>
      <c r="R25" s="17"/>
      <c r="S25" s="37">
        <f>+S24-R10</f>
        <v>0</v>
      </c>
      <c r="T25" s="17"/>
      <c r="U25" s="37">
        <f>+U24-T10</f>
        <v>0</v>
      </c>
      <c r="V25" s="17"/>
      <c r="W25" s="37">
        <f>+W24-V10</f>
        <v>0</v>
      </c>
      <c r="X25" s="17"/>
      <c r="Y25" s="37">
        <f>+Y24-X10</f>
        <v>0</v>
      </c>
      <c r="Z25" s="17"/>
      <c r="AA25" s="37">
        <f>+AA24-Z10</f>
        <v>0</v>
      </c>
      <c r="AB25" s="4"/>
    </row>
    <row r="26" spans="1:28">
      <c r="A26" s="39" t="s">
        <v>63</v>
      </c>
      <c r="B26" s="36"/>
      <c r="C26" s="37"/>
      <c r="D26" s="36"/>
      <c r="E26" s="37">
        <f>IF(D14&gt;E23,E23-D14,0)</f>
        <v>-20000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c r="A27" s="31" t="s">
        <v>71</v>
      </c>
      <c r="B27" s="36"/>
      <c r="C27" s="37"/>
      <c r="D27" s="36"/>
      <c r="E27" s="37">
        <f>IF((E23-D14)&gt;0,E23-D14,0)</f>
        <v>0</v>
      </c>
      <c r="F27" s="17"/>
      <c r="G27" s="37">
        <f>IF((G23-F14)&gt;0,G23-F14,0)</f>
        <v>0</v>
      </c>
      <c r="H27" s="17"/>
      <c r="I27" s="37">
        <f>IF((I23-H14)&gt;0,I23-H14,0)</f>
        <v>37500</v>
      </c>
      <c r="J27" s="17"/>
      <c r="K27" s="37">
        <f>IF((K23-J14)&gt;0,K23-J14,0)</f>
        <v>0</v>
      </c>
      <c r="L27" s="17"/>
      <c r="M27" s="37">
        <f>IF((M23-L14)&gt;0,M23-L14,0)</f>
        <v>0</v>
      </c>
      <c r="N27" s="17"/>
      <c r="O27" s="37">
        <f>IF((O23-N14)&gt;0,O23-N14,0)</f>
        <v>10000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c r="A28" s="39" t="s">
        <v>70</v>
      </c>
      <c r="B28" s="36"/>
      <c r="C28" s="37"/>
      <c r="D28" s="36"/>
      <c r="E28" s="37">
        <f>IF(AND(E25=0,E23&gt;D14),E23-D14,0)</f>
        <v>0</v>
      </c>
      <c r="F28" s="17"/>
      <c r="G28" s="37">
        <f>IF(AND(G25=0,G23&gt;F14),G23-F14,0)</f>
        <v>0</v>
      </c>
      <c r="H28" s="17"/>
      <c r="I28" s="37">
        <f>IF(AND(I25=0,I23&gt;H14),I23-H14,0)</f>
        <v>37500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c r="A29" s="39" t="s">
        <v>64</v>
      </c>
      <c r="B29" s="36"/>
      <c r="C29" s="37"/>
      <c r="D29" s="36"/>
      <c r="E29" s="37">
        <f>IF(AND(E25&gt;0,E23&gt;D14),E23-D14,0)</f>
        <v>0</v>
      </c>
      <c r="F29" s="17"/>
      <c r="G29" s="37">
        <f t="shared" ref="G29" si="92">IF(AND(G25&gt;0,G23&gt;F14),G23-F14,0)</f>
        <v>0</v>
      </c>
      <c r="H29" s="17"/>
      <c r="I29" s="37">
        <f t="shared" ref="I29" si="93">IF(AND(I25&gt;0,I23&gt;H14),I23-H14,0)</f>
        <v>0</v>
      </c>
      <c r="J29" s="17"/>
      <c r="K29" s="37">
        <f t="shared" ref="K29" si="94">IF(AND(K25&gt;0,K23&gt;J14),K23-J14,0)</f>
        <v>0</v>
      </c>
      <c r="L29" s="17"/>
      <c r="M29" s="37">
        <f t="shared" ref="M29" si="95">IF(AND(M25&gt;0,M23&gt;L14),M23-L14,0)</f>
        <v>0</v>
      </c>
      <c r="N29" s="17"/>
      <c r="O29" s="37">
        <f>IF(AND(O25&gt;0,O23&gt;N14),O23-N14,0)</f>
        <v>10000</v>
      </c>
      <c r="P29" s="17"/>
      <c r="Q29" s="37">
        <f t="shared" ref="Q29" si="96">IF(AND(Q25&gt;0,Q23&gt;P14),Q23-P14,0)</f>
        <v>0</v>
      </c>
      <c r="R29" s="17"/>
      <c r="S29" s="37">
        <f t="shared" ref="S29" si="97">IF(AND(S25&gt;0,S23&gt;R14),S23-R14,0)</f>
        <v>0</v>
      </c>
      <c r="T29" s="17"/>
      <c r="U29" s="37">
        <f t="shared" ref="U29" si="98">IF(AND(U25&gt;0,U23&gt;T14),U23-T14,0)</f>
        <v>0</v>
      </c>
      <c r="V29" s="17"/>
      <c r="W29" s="37">
        <f t="shared" ref="W29" si="99">IF(AND(W25&gt;0,W23&gt;V14),W23-V14,0)</f>
        <v>0</v>
      </c>
      <c r="X29" s="17"/>
      <c r="Y29" s="37">
        <f t="shared" ref="Y29" si="100">IF(AND(Y25&gt;0,Y23&gt;X14),Y23-X14,0)</f>
        <v>0</v>
      </c>
      <c r="Z29" s="17"/>
      <c r="AA29" s="37">
        <f t="shared" ref="AA29" si="101">IF(AND(AA25&gt;0,AA23&gt;Z14),AA23-Z14,0)</f>
        <v>0</v>
      </c>
    </row>
    <row r="30" spans="1:28">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c r="A32" t="s">
        <v>13</v>
      </c>
      <c r="B32" s="17"/>
      <c r="C32" s="18"/>
      <c r="D32" s="17"/>
      <c r="E32" s="18"/>
      <c r="F32" s="17"/>
      <c r="G32" s="18"/>
      <c r="H32" s="17"/>
      <c r="I32" s="18"/>
      <c r="J32" s="17">
        <f>IF(E26&lt;0,((D5+E26+G29+I29)*D6)-(D14+E26+G29+I29),0)</f>
        <v>19000</v>
      </c>
      <c r="K32" s="18"/>
      <c r="L32" s="17">
        <f t="shared" ref="L32" si="102">IF(G26&lt;0,((F5+G26+I29+K29)*F6)-(F14+G26+I29+K29),0)</f>
        <v>0</v>
      </c>
      <c r="M32" s="18"/>
      <c r="N32" s="17">
        <f t="shared" ref="N32" si="103">IF(I26&lt;0,((H5+I26+K29+M29)*H6)-(H14+I26+K29+M29),0)</f>
        <v>0</v>
      </c>
      <c r="O32" s="18"/>
      <c r="P32" s="17">
        <f>IF(K26&lt;0,((J5+K26+M29+O29)*J6)-(J14+K26+M29+O29),0)</f>
        <v>0</v>
      </c>
      <c r="Q32" s="18"/>
      <c r="R32" s="17">
        <f t="shared" ref="R32" si="104">IF(M26&lt;0,((L5+M26+O29+Q29)*L6)-(L14+M26+O29+Q29),0)</f>
        <v>0</v>
      </c>
      <c r="S32" s="18"/>
      <c r="T32" s="17">
        <f t="shared" ref="T32" si="105">IF(O26&lt;0,((N5+O26+Q29+S29)*N6)-(N14+O26+Q29+S29),0)</f>
        <v>0</v>
      </c>
      <c r="U32" s="18"/>
      <c r="V32" s="17">
        <f t="shared" ref="V32" si="106">IF(Q26&lt;0,((P5+Q26+S29+U29)*P6)-(P14+Q26+S29+U29),0)</f>
        <v>0</v>
      </c>
      <c r="W32" s="18"/>
      <c r="X32" s="17">
        <f t="shared" ref="X32" si="107">IF(S26&lt;0,((R5+S26+U29+W29)*R6)-(R14+S26+U29+W29),0)</f>
        <v>0</v>
      </c>
      <c r="Y32" s="18"/>
      <c r="Z32" s="17">
        <f t="shared" ref="Z32" si="108">IF(U26&lt;0,((T5+U26+W29+Y29)*T6)-(T14+U26+W29+Y29),0)</f>
        <v>0</v>
      </c>
      <c r="AA32" s="18"/>
    </row>
    <row r="33" spans="1:28">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9500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c r="A36" s="12" t="s">
        <v>37</v>
      </c>
      <c r="B36" s="17"/>
      <c r="C36" s="18"/>
      <c r="D36" s="17"/>
      <c r="E36" s="18"/>
      <c r="F36" s="17"/>
      <c r="G36" s="18"/>
      <c r="H36" s="17"/>
      <c r="I36" s="18"/>
      <c r="J36" s="17">
        <f>IF(J32&gt;0,(-E26-J32-G29-I29),0)</f>
        <v>1000</v>
      </c>
      <c r="K36" s="18"/>
      <c r="L36" s="17">
        <f t="shared" ref="L36" si="109">IF(L32&gt;0,(-G26-L32-I29-K29),0)</f>
        <v>0</v>
      </c>
      <c r="M36" s="18"/>
      <c r="N36" s="17">
        <f t="shared" ref="N36" si="110">IF(N32&gt;0,(-I26-N32-K29-M29),0)</f>
        <v>0</v>
      </c>
      <c r="O36" s="18"/>
      <c r="P36" s="17">
        <f t="shared" ref="P36" si="111">IF(P32&gt;0,(-K26-P32-M29-O29),0)</f>
        <v>0</v>
      </c>
      <c r="Q36" s="18"/>
      <c r="R36" s="17">
        <f t="shared" ref="R36" si="112">IF(R32&gt;0,(-M26-R32-O29-Q29),0)</f>
        <v>0</v>
      </c>
      <c r="S36" s="18"/>
      <c r="T36" s="17">
        <f t="shared" ref="T36" si="113">IF(T32&gt;0,(-O26-T32-Q29-S29),0)</f>
        <v>0</v>
      </c>
      <c r="U36" s="18"/>
      <c r="V36" s="17">
        <f t="shared" ref="V36" si="114">IF(V32&gt;0,(-Q26-V32-S29-U29),0)</f>
        <v>0</v>
      </c>
      <c r="W36" s="18"/>
      <c r="X36" s="17">
        <f t="shared" ref="X36" si="115">IF(X32&gt;0,(-S26-X32-U29-W29),0)</f>
        <v>0</v>
      </c>
      <c r="Y36" s="18"/>
      <c r="Z36" s="17">
        <f t="shared" ref="Z36" si="116">IF(Z32&gt;0,(-U26-Z32-W29-Y29),0)</f>
        <v>0</v>
      </c>
      <c r="AA36" s="18"/>
    </row>
    <row r="37" spans="1:28">
      <c r="A37" s="12" t="s">
        <v>38</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500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c r="A38" t="s">
        <v>36</v>
      </c>
      <c r="B38" s="17"/>
      <c r="C38" s="18"/>
      <c r="D38" s="17">
        <f>(D5*D6)-D36+D37</f>
        <v>200000</v>
      </c>
      <c r="E38" s="18"/>
      <c r="F38" s="17">
        <f t="shared" ref="F38" si="117">(F5*F6)-F36+F37</f>
        <v>225000</v>
      </c>
      <c r="G38" s="18"/>
      <c r="H38" s="17">
        <f t="shared" ref="H38" si="118">(H5*H6)-H36+H37</f>
        <v>212500</v>
      </c>
      <c r="I38" s="18"/>
      <c r="J38" s="17">
        <f t="shared" ref="J38" si="119">(J5*J6)-J36+J37</f>
        <v>204000</v>
      </c>
      <c r="K38" s="18"/>
      <c r="L38" s="17">
        <f t="shared" ref="L38" si="120">(L5*L6)-L36+L37</f>
        <v>197500</v>
      </c>
      <c r="M38" s="18"/>
      <c r="N38" s="17">
        <f t="shared" ref="N38" si="121">(N5*N6)-N36+N37</f>
        <v>202500</v>
      </c>
      <c r="O38" s="18"/>
      <c r="P38" s="17">
        <f t="shared" ref="P38" si="122">(P5*P6)-P36+P37</f>
        <v>200500</v>
      </c>
      <c r="Q38" s="18"/>
      <c r="R38" s="17">
        <f t="shared" ref="R38" si="123">(R5*R6)-R36+R37</f>
        <v>225000</v>
      </c>
      <c r="S38" s="18"/>
      <c r="T38" s="17">
        <f t="shared" ref="T38" si="124">(T5*T6)-T36+T37</f>
        <v>212500</v>
      </c>
      <c r="U38" s="18"/>
      <c r="V38" s="17">
        <f t="shared" ref="V38" si="125">(V5*V6)-V36+V37</f>
        <v>205000</v>
      </c>
      <c r="W38" s="18"/>
      <c r="X38" s="17">
        <f t="shared" ref="X38" si="126">(X5*X6)-X36+X37</f>
        <v>197500</v>
      </c>
      <c r="Y38" s="18"/>
      <c r="Z38" s="17">
        <f t="shared" ref="Z38" si="127">(Z5*Z6)-Z36+Z37</f>
        <v>202500</v>
      </c>
      <c r="AA38" s="18"/>
      <c r="AB38" s="4">
        <f>SUM(B38:AA38)</f>
        <v>2484500</v>
      </c>
    </row>
    <row r="39" spans="1:28" ht="15.75" thickBot="1">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c r="A41" s="33" t="s">
        <v>57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c r="A42" s="11" t="s">
        <v>59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c r="A43" s="11" t="s">
        <v>62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c r="A44" s="11" t="s">
        <v>69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37.5" customHeight="1">
      <c r="A46" s="59" t="s">
        <v>52</v>
      </c>
      <c r="B46" s="59"/>
      <c r="C46" s="59"/>
      <c r="D46" s="59"/>
      <c r="E46" s="59"/>
      <c r="F46" s="59"/>
      <c r="G46" s="59"/>
      <c r="H46" s="59"/>
      <c r="I46" s="5"/>
      <c r="J46" s="5"/>
      <c r="K46" s="5"/>
      <c r="L46" s="5"/>
      <c r="M46" s="5"/>
      <c r="N46" s="5"/>
      <c r="O46" s="5"/>
      <c r="P46" s="5"/>
      <c r="Q46" s="5"/>
      <c r="R46" s="5"/>
      <c r="S46" s="5"/>
      <c r="T46" s="5"/>
      <c r="U46" s="5"/>
      <c r="V46" s="5"/>
      <c r="W46" s="5"/>
      <c r="X46" s="5"/>
      <c r="Y46" s="5"/>
      <c r="Z46" s="5"/>
      <c r="AA46" s="5"/>
      <c r="AB46" s="2"/>
    </row>
    <row r="47" spans="1:28">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c r="D59" s="4"/>
    </row>
    <row r="60" spans="1:43">
      <c r="D60" s="4"/>
    </row>
    <row r="61" spans="1:43">
      <c r="D61" s="4"/>
    </row>
    <row r="62" spans="1:43">
      <c r="D62" s="4"/>
    </row>
    <row r="63" spans="1:43">
      <c r="D63" s="4"/>
    </row>
    <row r="64" spans="1:43">
      <c r="D64" s="4"/>
    </row>
    <row r="65" spans="4:4">
      <c r="D65" s="4"/>
    </row>
  </sheetData>
  <sheetProtection password="CB3D" sheet="1" objects="1" scenarios="1"/>
  <mergeCells count="78">
    <mergeCell ref="A46:H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 ref="T5:U5"/>
    <mergeCell ref="V5:W5"/>
    <mergeCell ref="X5:Y5"/>
    <mergeCell ref="Z5:AA5"/>
    <mergeCell ref="V7:W7"/>
    <mergeCell ref="X7:Y7"/>
    <mergeCell ref="Z7:AA7"/>
    <mergeCell ref="F6:G6"/>
    <mergeCell ref="H6:I6"/>
    <mergeCell ref="J6:K6"/>
    <mergeCell ref="L6:M6"/>
    <mergeCell ref="Z6:AA6"/>
    <mergeCell ref="V6:W6"/>
    <mergeCell ref="X6:Y6"/>
    <mergeCell ref="L5:M5"/>
    <mergeCell ref="N5:O5"/>
    <mergeCell ref="P5:Q5"/>
    <mergeCell ref="R5:S5"/>
    <mergeCell ref="R4:S4"/>
    <mergeCell ref="B5:C5"/>
    <mergeCell ref="D5:E5"/>
    <mergeCell ref="F5:G5"/>
    <mergeCell ref="H5:I5"/>
    <mergeCell ref="J5:K5"/>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L2:M2"/>
    <mergeCell ref="B2:C2"/>
    <mergeCell ref="D2:E2"/>
    <mergeCell ref="F2:G2"/>
    <mergeCell ref="H2:I2"/>
    <mergeCell ref="J2:K2"/>
  </mergeCells>
  <pageMargins left="0.7" right="0.7" top="0.75" bottom="0.75" header="0.3" footer="0.3"/>
  <pageSetup paperSize="8" scale="68" orientation="landscape" r:id="rId1"/>
</worksheet>
</file>

<file path=xl/worksheets/sheet8.xml><?xml version="1.0" encoding="utf-8"?>
<worksheet xmlns="http://schemas.openxmlformats.org/spreadsheetml/2006/main" xmlns:r="http://schemas.openxmlformats.org/officeDocument/2006/relationships">
  <sheetPr>
    <pageSetUpPr fitToPage="1"/>
  </sheetPr>
  <dimension ref="A1:AQ65"/>
  <sheetViews>
    <sheetView zoomScale="85" zoomScaleNormal="85" workbookViewId="0">
      <selection activeCell="J14" sqref="J14"/>
    </sheetView>
  </sheetViews>
  <sheetFormatPr defaultRowHeight="15" outlineLevelRow="2"/>
  <cols>
    <col min="1" max="1" width="37.5703125" customWidth="1"/>
    <col min="5" max="5" width="10.5703125" bestFit="1" customWidth="1"/>
    <col min="28" max="28" width="9.85546875" bestFit="1" customWidth="1"/>
  </cols>
  <sheetData>
    <row r="1" spans="1:27">
      <c r="A1" s="1" t="s">
        <v>27</v>
      </c>
    </row>
    <row r="2" spans="1:27">
      <c r="B2" s="56" t="s">
        <v>0</v>
      </c>
      <c r="C2" s="57"/>
      <c r="D2" s="56" t="s">
        <v>1</v>
      </c>
      <c r="E2" s="57"/>
      <c r="F2" s="56" t="s">
        <v>2</v>
      </c>
      <c r="G2" s="57"/>
      <c r="H2" s="56" t="s">
        <v>3</v>
      </c>
      <c r="I2" s="57"/>
      <c r="J2" s="56" t="s">
        <v>4</v>
      </c>
      <c r="K2" s="57"/>
      <c r="L2" s="56" t="s">
        <v>5</v>
      </c>
      <c r="M2" s="57"/>
      <c r="N2" s="56" t="s">
        <v>6</v>
      </c>
      <c r="O2" s="57"/>
      <c r="P2" s="56" t="s">
        <v>15</v>
      </c>
      <c r="Q2" s="57"/>
      <c r="R2" s="56" t="s">
        <v>16</v>
      </c>
      <c r="S2" s="57"/>
      <c r="T2" s="56" t="s">
        <v>17</v>
      </c>
      <c r="U2" s="57"/>
      <c r="V2" s="56" t="s">
        <v>18</v>
      </c>
      <c r="W2" s="57"/>
      <c r="X2" s="56" t="s">
        <v>19</v>
      </c>
      <c r="Y2" s="57"/>
      <c r="Z2" s="56" t="s">
        <v>20</v>
      </c>
      <c r="AA2" s="57"/>
    </row>
    <row r="3" spans="1:27">
      <c r="A3" t="s">
        <v>9</v>
      </c>
      <c r="B3" s="48"/>
      <c r="C3" s="49"/>
      <c r="D3" s="50">
        <v>4000000</v>
      </c>
      <c r="E3" s="51"/>
      <c r="F3" s="50">
        <v>4500000</v>
      </c>
      <c r="G3" s="51"/>
      <c r="H3" s="50">
        <v>4250000</v>
      </c>
      <c r="I3" s="51"/>
      <c r="J3" s="50">
        <v>4100000</v>
      </c>
      <c r="K3" s="51"/>
      <c r="L3" s="50">
        <v>3950000</v>
      </c>
      <c r="M3" s="51"/>
      <c r="N3" s="50">
        <v>4050000</v>
      </c>
      <c r="O3" s="51"/>
      <c r="P3" s="50">
        <v>4000000</v>
      </c>
      <c r="Q3" s="51"/>
      <c r="R3" s="50">
        <v>4500000</v>
      </c>
      <c r="S3" s="51"/>
      <c r="T3" s="50">
        <v>4250000</v>
      </c>
      <c r="U3" s="51"/>
      <c r="V3" s="50">
        <v>4100000</v>
      </c>
      <c r="W3" s="51"/>
      <c r="X3" s="50">
        <v>3950000</v>
      </c>
      <c r="Y3" s="51"/>
      <c r="Z3" s="50">
        <v>4050000</v>
      </c>
      <c r="AA3" s="51"/>
    </row>
    <row r="4" spans="1:27">
      <c r="A4" t="s">
        <v>47</v>
      </c>
      <c r="B4" s="48"/>
      <c r="C4" s="49"/>
      <c r="D4" s="50">
        <v>0</v>
      </c>
      <c r="E4" s="51"/>
      <c r="F4" s="50">
        <v>0</v>
      </c>
      <c r="G4" s="51"/>
      <c r="H4" s="60">
        <v>250000</v>
      </c>
      <c r="I4" s="61"/>
      <c r="J4" s="50">
        <v>0</v>
      </c>
      <c r="K4" s="51"/>
      <c r="L4" s="50">
        <v>0</v>
      </c>
      <c r="M4" s="51"/>
      <c r="N4" s="50">
        <v>0</v>
      </c>
      <c r="O4" s="51"/>
      <c r="P4" s="50">
        <v>0</v>
      </c>
      <c r="Q4" s="51"/>
      <c r="R4" s="50">
        <v>0</v>
      </c>
      <c r="S4" s="51"/>
      <c r="T4" s="50">
        <v>0</v>
      </c>
      <c r="U4" s="51"/>
      <c r="V4" s="50">
        <v>0</v>
      </c>
      <c r="W4" s="51"/>
      <c r="X4" s="50">
        <v>0</v>
      </c>
      <c r="Y4" s="51"/>
      <c r="Z4" s="50">
        <v>0</v>
      </c>
      <c r="AA4" s="51"/>
    </row>
    <row r="5" spans="1:27">
      <c r="A5" t="s">
        <v>48</v>
      </c>
      <c r="B5" s="48"/>
      <c r="C5" s="49"/>
      <c r="D5" s="48">
        <f>D3-D4</f>
        <v>4000000</v>
      </c>
      <c r="E5" s="49"/>
      <c r="F5" s="48">
        <f>F3-F4</f>
        <v>4500000</v>
      </c>
      <c r="G5" s="49"/>
      <c r="H5" s="48">
        <f>H3-H4</f>
        <v>4000000</v>
      </c>
      <c r="I5" s="49"/>
      <c r="J5" s="48">
        <f>J3-J4</f>
        <v>4100000</v>
      </c>
      <c r="K5" s="49"/>
      <c r="L5" s="48">
        <f>L3-L4</f>
        <v>3950000</v>
      </c>
      <c r="M5" s="49"/>
      <c r="N5" s="48">
        <f>N3-N4</f>
        <v>4050000</v>
      </c>
      <c r="O5" s="49"/>
      <c r="P5" s="48">
        <f>P3-P4</f>
        <v>4000000</v>
      </c>
      <c r="Q5" s="49"/>
      <c r="R5" s="48">
        <f>R3-R4</f>
        <v>4500000</v>
      </c>
      <c r="S5" s="49"/>
      <c r="T5" s="48">
        <f>T3-T4</f>
        <v>4250000</v>
      </c>
      <c r="U5" s="49"/>
      <c r="V5" s="48">
        <f>V3-V4</f>
        <v>4100000</v>
      </c>
      <c r="W5" s="49"/>
      <c r="X5" s="48">
        <f>X3-X4</f>
        <v>3950000</v>
      </c>
      <c r="Y5" s="49"/>
      <c r="Z5" s="48">
        <f>Z3-Z4</f>
        <v>4050000</v>
      </c>
      <c r="AA5" s="49"/>
    </row>
    <row r="6" spans="1:27">
      <c r="A6" t="s">
        <v>10</v>
      </c>
      <c r="B6" s="52">
        <v>0.05</v>
      </c>
      <c r="C6" s="53"/>
      <c r="D6" s="54">
        <v>0.05</v>
      </c>
      <c r="E6" s="55"/>
      <c r="F6" s="54">
        <v>0.05</v>
      </c>
      <c r="G6" s="55"/>
      <c r="H6" s="54">
        <v>0.05</v>
      </c>
      <c r="I6" s="55"/>
      <c r="J6" s="54">
        <v>0.05</v>
      </c>
      <c r="K6" s="55"/>
      <c r="L6" s="54">
        <v>0.05</v>
      </c>
      <c r="M6" s="55"/>
      <c r="N6" s="54">
        <v>0.05</v>
      </c>
      <c r="O6" s="55"/>
      <c r="P6" s="54">
        <v>0.05</v>
      </c>
      <c r="Q6" s="55"/>
      <c r="R6" s="54">
        <v>0.05</v>
      </c>
      <c r="S6" s="55"/>
      <c r="T6" s="54">
        <v>0.05</v>
      </c>
      <c r="U6" s="55"/>
      <c r="V6" s="54">
        <v>0.05</v>
      </c>
      <c r="W6" s="55"/>
      <c r="X6" s="54">
        <v>0.05</v>
      </c>
      <c r="Y6" s="55"/>
      <c r="Z6" s="54">
        <v>0.05</v>
      </c>
      <c r="AA6" s="55"/>
    </row>
    <row r="7" spans="1:27">
      <c r="A7" t="s">
        <v>76</v>
      </c>
      <c r="B7" s="43"/>
      <c r="C7" s="44"/>
      <c r="D7" s="54" t="s">
        <v>77</v>
      </c>
      <c r="E7" s="55"/>
      <c r="F7" s="54" t="s">
        <v>77</v>
      </c>
      <c r="G7" s="55"/>
      <c r="H7" s="54" t="s">
        <v>77</v>
      </c>
      <c r="I7" s="55"/>
      <c r="J7" s="54" t="s">
        <v>77</v>
      </c>
      <c r="K7" s="55"/>
      <c r="L7" s="54" t="s">
        <v>77</v>
      </c>
      <c r="M7" s="55"/>
      <c r="N7" s="54" t="s">
        <v>77</v>
      </c>
      <c r="O7" s="55"/>
      <c r="P7" s="54" t="s">
        <v>77</v>
      </c>
      <c r="Q7" s="55"/>
      <c r="R7" s="54" t="s">
        <v>77</v>
      </c>
      <c r="S7" s="55"/>
      <c r="T7" s="54" t="s">
        <v>77</v>
      </c>
      <c r="U7" s="55"/>
      <c r="V7" s="54" t="s">
        <v>77</v>
      </c>
      <c r="W7" s="55"/>
      <c r="X7" s="54" t="s">
        <v>77</v>
      </c>
      <c r="Y7" s="55"/>
      <c r="Z7" s="54" t="s">
        <v>77</v>
      </c>
      <c r="AA7" s="55"/>
    </row>
    <row r="8" spans="1:27">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c r="A9" s="8" t="s">
        <v>56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c r="A10" s="2" t="s">
        <v>58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c r="A11" s="2" t="s">
        <v>83</v>
      </c>
      <c r="B11" s="17"/>
      <c r="C11" s="18"/>
      <c r="D11" s="17">
        <f>D10-D14</f>
        <v>120000</v>
      </c>
      <c r="E11" s="18"/>
      <c r="F11" s="17">
        <f>F10-F14</f>
        <v>75000</v>
      </c>
      <c r="G11" s="18"/>
      <c r="H11" s="17">
        <f>H10-H14</f>
        <v>37500</v>
      </c>
      <c r="I11" s="18"/>
      <c r="J11" s="17">
        <f>J10-J14</f>
        <v>109500</v>
      </c>
      <c r="K11" s="18"/>
      <c r="L11" s="17">
        <f>L10-L14</f>
        <v>77500</v>
      </c>
      <c r="M11" s="18"/>
      <c r="N11" s="17">
        <f>N10-N14</f>
        <v>127500</v>
      </c>
      <c r="O11" s="18"/>
      <c r="P11" s="17">
        <f>P10-P14</f>
        <v>115000</v>
      </c>
      <c r="Q11" s="18"/>
      <c r="R11" s="17">
        <f>R10-R14</f>
        <v>55000</v>
      </c>
      <c r="S11" s="18"/>
      <c r="T11" s="17">
        <f>T10-T14</f>
        <v>67500</v>
      </c>
      <c r="U11" s="18"/>
      <c r="V11" s="17">
        <f>V10-V14</f>
        <v>75000</v>
      </c>
      <c r="W11" s="18"/>
      <c r="X11" s="17">
        <f>X10-X14</f>
        <v>82500</v>
      </c>
      <c r="Y11" s="18"/>
      <c r="Z11" s="17">
        <f>Z10-Z14</f>
        <v>77500</v>
      </c>
      <c r="AA11" s="18"/>
    </row>
    <row r="12" spans="1:27">
      <c r="A12" s="11" t="s">
        <v>39</v>
      </c>
      <c r="B12" s="17"/>
      <c r="C12" s="18"/>
      <c r="D12" s="17">
        <f>IF(B4&lt;0,((D3-B4)*D6+D32-D33),D3*D6+D32-D33)</f>
        <v>200000</v>
      </c>
      <c r="E12" s="18"/>
      <c r="F12" s="17">
        <f>IF(D4&lt;0,((F3-D4)*F6+F32-F33),F3*F6+F32-F33)</f>
        <v>225000</v>
      </c>
      <c r="G12" s="18"/>
      <c r="H12" s="17">
        <f>IF(F4&lt;0,((H3-F4)*H6+H32-H33),H3*H6+H32-H33)</f>
        <v>212500</v>
      </c>
      <c r="I12" s="18"/>
      <c r="J12" s="17">
        <f>IF(H4&lt;0,((J3-H4)*J6+J32-J33),J3*J6+J32-J33)</f>
        <v>205000</v>
      </c>
      <c r="K12" s="18"/>
      <c r="L12" s="17">
        <f>IF(J4&lt;0,((L3-J4)*L6+L32-L33),L3*L6+L32-L33)</f>
        <v>197500</v>
      </c>
      <c r="M12" s="18"/>
      <c r="N12" s="17">
        <f>IF(L4&lt;0,((N3-L4)*N6+N32-N33),N3*N6+N32-N33)</f>
        <v>202500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c r="A13" s="2" t="s">
        <v>68</v>
      </c>
      <c r="B13" s="17"/>
      <c r="C13" s="18"/>
      <c r="D13" s="36">
        <f t="shared" ref="D13" si="0">IF(B3&lt;0,-C28,-C28-B19)</f>
        <v>0</v>
      </c>
      <c r="E13" s="37"/>
      <c r="F13" s="36">
        <f t="shared" ref="F13" si="1">IF(D3&lt;0,-E28,-E28-D19)</f>
        <v>0</v>
      </c>
      <c r="G13" s="37"/>
      <c r="H13" s="36">
        <f t="shared" ref="H13" si="2">IF(F3&lt;0,-G28,-G28-F19)</f>
        <v>0</v>
      </c>
      <c r="I13" s="37"/>
      <c r="J13" s="36">
        <f t="shared" ref="J13" si="3">IF(H3&lt;0,-I28,-I28-H19)</f>
        <v>-12500</v>
      </c>
      <c r="K13" s="37"/>
      <c r="L13" s="36">
        <f t="shared" ref="L13" si="4">IF(J3&lt;0,-K28,-K28-J19)</f>
        <v>0</v>
      </c>
      <c r="M13" s="37"/>
      <c r="N13" s="36">
        <f t="shared" ref="N13" si="5">IF(L3&lt;0,-M28,-M28-L19)</f>
        <v>0</v>
      </c>
      <c r="O13" s="37"/>
      <c r="P13" s="36">
        <f>IF(N3&lt;0,-O28,-O28-N19)</f>
        <v>0</v>
      </c>
      <c r="Q13" s="37"/>
      <c r="R13" s="36">
        <f t="shared" ref="R13" si="6">IF(P3&lt;0,-Q28,-Q28-P19)</f>
        <v>0</v>
      </c>
      <c r="S13" s="37"/>
      <c r="T13" s="36">
        <f t="shared" ref="T13" si="7">IF(R3&lt;0,-S28,-S28-R19)</f>
        <v>0</v>
      </c>
      <c r="U13" s="37"/>
      <c r="V13" s="36">
        <f t="shared" ref="V13" si="8">IF(T3&lt;0,-U28,-U28-T19)</f>
        <v>0</v>
      </c>
      <c r="W13" s="37"/>
      <c r="X13" s="36">
        <f t="shared" ref="X13" si="9">IF(V3&lt;0,-W28,-W28-V19)</f>
        <v>0</v>
      </c>
      <c r="Y13" s="37"/>
      <c r="Z13" s="36">
        <f t="shared" ref="Z13" si="10">IF(X3&lt;0,-Y28,-Y28-X19)</f>
        <v>0</v>
      </c>
      <c r="AA13" s="37"/>
    </row>
    <row r="14" spans="1:27" ht="15.75" thickBot="1">
      <c r="A14" s="6" t="s">
        <v>60</v>
      </c>
      <c r="B14" s="19"/>
      <c r="C14" s="20"/>
      <c r="D14" s="19">
        <f>IF(D7="Yes",D12+D13,D10)</f>
        <v>200000</v>
      </c>
      <c r="E14" s="20"/>
      <c r="F14" s="19">
        <f t="shared" ref="F14" si="11">IF(F7="Yes",F12+F13,F10)</f>
        <v>225000</v>
      </c>
      <c r="G14" s="20"/>
      <c r="H14" s="19">
        <f t="shared" ref="H14" si="12">IF(H7="Yes",H12+H13,H10)</f>
        <v>212500</v>
      </c>
      <c r="I14" s="20"/>
      <c r="J14" s="19">
        <f t="shared" ref="J14" si="13">IF(J7="Yes",J12+J13,J10)</f>
        <v>192500</v>
      </c>
      <c r="K14" s="20"/>
      <c r="L14" s="19">
        <f t="shared" ref="L14" si="14">IF(L7="Yes",L12+L13,L10)</f>
        <v>197500</v>
      </c>
      <c r="M14" s="20"/>
      <c r="N14" s="19">
        <f t="shared" ref="N14" si="15">IF(N7="Yes",N12+N13,N10)</f>
        <v>202500</v>
      </c>
      <c r="O14" s="20"/>
      <c r="P14" s="19">
        <f t="shared" ref="P14" si="16">IF(P7="Yes",P12+P13,P10)</f>
        <v>200000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c r="A16" s="11" t="s">
        <v>72</v>
      </c>
      <c r="B16" s="36">
        <v>0</v>
      </c>
      <c r="C16" s="37"/>
      <c r="D16" s="36">
        <f t="shared" ref="D16" si="22">+D14+B19+C28</f>
        <v>200000</v>
      </c>
      <c r="E16" s="37"/>
      <c r="F16" s="36">
        <f t="shared" ref="F16" si="23">+F14+D19+E28</f>
        <v>225000</v>
      </c>
      <c r="G16" s="37"/>
      <c r="H16" s="36">
        <f t="shared" ref="H16" si="24">+H14+F19+G28</f>
        <v>212500</v>
      </c>
      <c r="I16" s="37"/>
      <c r="J16" s="36">
        <f>+J14+H19+I28</f>
        <v>205000</v>
      </c>
      <c r="K16" s="37"/>
      <c r="L16" s="36">
        <f t="shared" ref="L16" si="25">+L14+J19+K28</f>
        <v>197500</v>
      </c>
      <c r="M16" s="37"/>
      <c r="N16" s="36">
        <f t="shared" ref="N16" si="26">+N14+L19+M28</f>
        <v>202500</v>
      </c>
      <c r="O16" s="37"/>
      <c r="P16" s="36">
        <f>+P14+N19+O28</f>
        <v>200000</v>
      </c>
      <c r="Q16" s="37"/>
      <c r="R16" s="36">
        <f t="shared" ref="R16" si="27">+R14+P19+Q28</f>
        <v>225000</v>
      </c>
      <c r="S16" s="37"/>
      <c r="T16" s="36">
        <f t="shared" ref="T16" si="28">+T14+R19+S28</f>
        <v>212500</v>
      </c>
      <c r="U16" s="37"/>
      <c r="V16" s="36">
        <f t="shared" ref="V16" si="29">+V14+T19+U28</f>
        <v>205000</v>
      </c>
      <c r="W16" s="37"/>
      <c r="X16" s="36">
        <f t="shared" ref="X16" si="30">+X14+V19+W28</f>
        <v>197500</v>
      </c>
      <c r="Y16" s="37"/>
      <c r="Z16" s="36">
        <f t="shared" ref="Z16" si="31">+Z14+X19+Y28</f>
        <v>202500</v>
      </c>
      <c r="AA16" s="37"/>
    </row>
    <row r="17" spans="1:28" outlineLevel="2">
      <c r="A17" s="11" t="s">
        <v>73</v>
      </c>
      <c r="B17" s="36">
        <v>0</v>
      </c>
      <c r="C17" s="37"/>
      <c r="D17" s="36">
        <f t="shared" ref="D17" si="32">+D33-D32</f>
        <v>0</v>
      </c>
      <c r="E17" s="37"/>
      <c r="F17" s="36">
        <f t="shared" ref="F17" si="33">+F33-F32</f>
        <v>0</v>
      </c>
      <c r="G17" s="37"/>
      <c r="H17" s="36">
        <f t="shared" ref="H17" si="34">+H33-H32</f>
        <v>0</v>
      </c>
      <c r="I17" s="37"/>
      <c r="J17" s="36">
        <f t="shared" ref="J17" si="35">+J33-J32</f>
        <v>0</v>
      </c>
      <c r="K17" s="37"/>
      <c r="L17" s="36">
        <f t="shared" ref="L17" si="36">+L33-L32</f>
        <v>0</v>
      </c>
      <c r="M17" s="37"/>
      <c r="N17" s="36">
        <f t="shared" ref="N17" si="37">+N33-N32</f>
        <v>0</v>
      </c>
      <c r="O17" s="37"/>
      <c r="P17" s="36">
        <f t="shared" ref="P17" si="38">+P33-P32</f>
        <v>0</v>
      </c>
      <c r="Q17" s="37"/>
      <c r="R17" s="36">
        <f t="shared" ref="R17" si="39">+R33-R32</f>
        <v>0</v>
      </c>
      <c r="S17" s="37"/>
      <c r="T17" s="36">
        <f t="shared" ref="T17" si="40">+T33-T32</f>
        <v>0</v>
      </c>
      <c r="U17" s="37"/>
      <c r="V17" s="36">
        <f t="shared" ref="V17" si="41">+V33-V32</f>
        <v>0</v>
      </c>
      <c r="W17" s="37"/>
      <c r="X17" s="36">
        <f t="shared" ref="X17" si="42">+X33-X32</f>
        <v>0</v>
      </c>
      <c r="Y17" s="37"/>
      <c r="Z17" s="36">
        <f t="shared" ref="Z17" si="43">+Z33-Z32</f>
        <v>0</v>
      </c>
      <c r="AA17" s="37"/>
    </row>
    <row r="18" spans="1:28" outlineLevel="2">
      <c r="A18" s="11" t="s">
        <v>74</v>
      </c>
      <c r="B18" s="36">
        <v>0</v>
      </c>
      <c r="C18" s="37"/>
      <c r="D18" s="36">
        <f t="shared" ref="D18" si="44">IF(D4&lt;0,D3*D6,+D5*D6)+IF(B4&lt;0,-B4*D6,0)</f>
        <v>200000</v>
      </c>
      <c r="E18" s="37"/>
      <c r="F18" s="36">
        <f t="shared" ref="F18" si="45">IF(F4&lt;0,F3*F6,+F5*F6)+IF(D4&lt;0,-D4*F6,0)</f>
        <v>225000</v>
      </c>
      <c r="G18" s="37"/>
      <c r="H18" s="36">
        <f t="shared" ref="H18" si="46">IF(H4&lt;0,H3*H6,+H5*H6)+IF(F4&lt;0,-F4*H6,0)</f>
        <v>200000</v>
      </c>
      <c r="I18" s="37"/>
      <c r="J18" s="36">
        <f t="shared" ref="J18" si="47">IF(J4&lt;0,J3*J6,+J5*J6)+IF(H4&lt;0,-H4*J6,0)</f>
        <v>205000</v>
      </c>
      <c r="K18" s="37"/>
      <c r="L18" s="36">
        <f t="shared" ref="L18" si="48">IF(L4&lt;0,L3*L6,+L5*L6)+IF(J4&lt;0,-J4*L6,0)</f>
        <v>197500</v>
      </c>
      <c r="M18" s="37"/>
      <c r="N18" s="36">
        <f t="shared" ref="N18" si="49">IF(N4&lt;0,N3*N6,+N5*N6)+IF(L4&lt;0,-L4*N6,0)</f>
        <v>202500</v>
      </c>
      <c r="O18" s="37"/>
      <c r="P18" s="36">
        <f t="shared" ref="P18" si="50">IF(P4&lt;0,P3*P6,+P5*P6)+IF(N4&lt;0,-N4*P6,0)</f>
        <v>200000</v>
      </c>
      <c r="Q18" s="37"/>
      <c r="R18" s="36">
        <f t="shared" ref="R18" si="51">IF(R4&lt;0,R3*R6,+R5*R6)+IF(P4&lt;0,-P4*R6,0)</f>
        <v>225000</v>
      </c>
      <c r="S18" s="37"/>
      <c r="T18" s="36">
        <f t="shared" ref="T18" si="52">IF(T4&lt;0,T3*T6,+T5*T6)+IF(R4&lt;0,-R4*T6,0)</f>
        <v>212500</v>
      </c>
      <c r="U18" s="37"/>
      <c r="V18" s="36">
        <f t="shared" ref="V18" si="53">IF(V4&lt;0,V3*V6,+V5*V6)+IF(T4&lt;0,-T4*V6,0)</f>
        <v>205000</v>
      </c>
      <c r="W18" s="37"/>
      <c r="X18" s="36">
        <f t="shared" ref="X18" si="54">IF(X4&lt;0,X3*X6,+X5*X6)+IF(V4&lt;0,-V4*X6,0)</f>
        <v>197500</v>
      </c>
      <c r="Y18" s="37"/>
      <c r="Z18" s="36">
        <f t="shared" ref="Z18" si="55">IF(Z4&lt;0,Z3*Z6,+Z5*Z6)+IF(X4&lt;0,-X4*Z6,0)</f>
        <v>202500</v>
      </c>
      <c r="AA18" s="37"/>
    </row>
    <row r="19" spans="1:28">
      <c r="A19" s="11" t="s">
        <v>75</v>
      </c>
      <c r="B19" s="36">
        <v>0</v>
      </c>
      <c r="C19" s="37"/>
      <c r="D19" s="36">
        <f t="shared" ref="D19" si="56">+D16+D17-D18</f>
        <v>0</v>
      </c>
      <c r="E19" s="37"/>
      <c r="F19" s="36">
        <f t="shared" ref="F19" si="57">+F16+F17-F18</f>
        <v>0</v>
      </c>
      <c r="G19" s="37"/>
      <c r="H19" s="36">
        <f t="shared" ref="H19" si="58">+H16+H17-H18</f>
        <v>12500</v>
      </c>
      <c r="I19" s="37"/>
      <c r="J19" s="36">
        <f t="shared" ref="J19" si="59">+J16+J17-J18</f>
        <v>0</v>
      </c>
      <c r="K19" s="37"/>
      <c r="L19" s="36">
        <f t="shared" ref="L19" si="60">+L16+L17-L18</f>
        <v>0</v>
      </c>
      <c r="M19" s="37"/>
      <c r="N19" s="36">
        <f t="shared" ref="N19" si="61">+N16+N17-N18</f>
        <v>0</v>
      </c>
      <c r="O19" s="37"/>
      <c r="P19" s="36">
        <f t="shared" ref="P19" si="62">+P16+P17-P18</f>
        <v>0</v>
      </c>
      <c r="Q19" s="37"/>
      <c r="R19" s="36">
        <f t="shared" ref="R19" si="63">+R16+R17-R18</f>
        <v>0</v>
      </c>
      <c r="S19" s="37"/>
      <c r="T19" s="36">
        <f t="shared" ref="T19" si="64">+T16+T17-T18</f>
        <v>0</v>
      </c>
      <c r="U19" s="37"/>
      <c r="V19" s="36">
        <f t="shared" ref="V19" si="65">+V16+V17-V18</f>
        <v>0</v>
      </c>
      <c r="W19" s="37"/>
      <c r="X19" s="36">
        <f t="shared" ref="X19" si="66">+X16+X17-X18</f>
        <v>0</v>
      </c>
      <c r="Y19" s="37"/>
      <c r="Z19" s="36">
        <f t="shared" ref="Z19" si="67">+Z16+Z17-Z18</f>
        <v>0</v>
      </c>
      <c r="AA19" s="37"/>
    </row>
    <row r="20" spans="1:28">
      <c r="A20" s="11"/>
      <c r="B20" s="36"/>
      <c r="C20" s="37"/>
      <c r="D20" s="42"/>
      <c r="E20" s="37"/>
      <c r="F20" s="42"/>
      <c r="G20" s="37"/>
      <c r="H20" s="42"/>
      <c r="I20" s="37"/>
      <c r="J20" s="42"/>
      <c r="K20" s="37"/>
      <c r="L20" s="42"/>
      <c r="M20" s="37"/>
      <c r="N20" s="42"/>
      <c r="O20" s="37"/>
      <c r="P20" s="42"/>
      <c r="Q20" s="37"/>
      <c r="R20" s="42"/>
      <c r="S20" s="37"/>
      <c r="T20" s="42"/>
      <c r="U20" s="37"/>
      <c r="V20" s="42"/>
      <c r="W20" s="37"/>
      <c r="X20" s="42"/>
      <c r="Y20" s="37"/>
      <c r="Z20" s="42"/>
      <c r="AA20" s="37"/>
    </row>
    <row r="21" spans="1:28">
      <c r="A21" t="s">
        <v>65</v>
      </c>
      <c r="B21" s="17"/>
      <c r="C21" s="18"/>
      <c r="E21" s="35">
        <f>D11</f>
        <v>120000</v>
      </c>
      <c r="G21" s="35">
        <f t="shared" ref="G21" si="68">F11</f>
        <v>75000</v>
      </c>
      <c r="I21" s="35">
        <f t="shared" ref="I21" si="69">H11</f>
        <v>37500</v>
      </c>
      <c r="K21" s="35">
        <f t="shared" ref="K21" si="70">J11</f>
        <v>109500</v>
      </c>
      <c r="M21" s="35">
        <f t="shared" ref="M21" si="71">L11</f>
        <v>77500</v>
      </c>
      <c r="O21" s="35">
        <f t="shared" ref="O21" si="72">N11</f>
        <v>127500</v>
      </c>
      <c r="Q21" s="35">
        <f t="shared" ref="Q21" si="73">P11</f>
        <v>115000</v>
      </c>
      <c r="S21" s="35">
        <f t="shared" ref="S21" si="74">R11</f>
        <v>55000</v>
      </c>
      <c r="U21" s="35">
        <f t="shared" ref="U21" si="75">T11</f>
        <v>67500</v>
      </c>
      <c r="W21" s="35">
        <f t="shared" ref="W21" si="76">V11</f>
        <v>75000</v>
      </c>
      <c r="Y21" s="35">
        <f t="shared" ref="Y21" si="77">X11</f>
        <v>82500</v>
      </c>
      <c r="AA21" s="35">
        <f t="shared" ref="AA21" si="78">Z11</f>
        <v>77500</v>
      </c>
    </row>
    <row r="22" spans="1:28">
      <c r="A22" s="10" t="s">
        <v>61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c r="A23" s="31" t="s">
        <v>11</v>
      </c>
      <c r="B23" s="36"/>
      <c r="C23" s="37"/>
      <c r="D23" s="36"/>
      <c r="E23" s="38">
        <f>D14</f>
        <v>200000</v>
      </c>
      <c r="F23" s="36"/>
      <c r="G23" s="38">
        <f>F14</f>
        <v>225000</v>
      </c>
      <c r="H23" s="36"/>
      <c r="I23" s="38">
        <f t="shared" ref="I23" si="79">H14</f>
        <v>212500</v>
      </c>
      <c r="J23" s="36"/>
      <c r="K23" s="38">
        <f>J14</f>
        <v>192500</v>
      </c>
      <c r="L23" s="36"/>
      <c r="M23" s="38">
        <f t="shared" ref="M23:O23" si="80">L14</f>
        <v>197500</v>
      </c>
      <c r="N23" s="36"/>
      <c r="O23" s="38">
        <f t="shared" si="80"/>
        <v>202500</v>
      </c>
      <c r="P23" s="36"/>
      <c r="Q23" s="38">
        <f t="shared" ref="Q23" si="81">P14</f>
        <v>200000</v>
      </c>
      <c r="R23" s="36"/>
      <c r="S23" s="38">
        <f t="shared" ref="S23" si="82">R14</f>
        <v>225000</v>
      </c>
      <c r="T23" s="36"/>
      <c r="U23" s="38">
        <f t="shared" ref="U23" si="83">T14</f>
        <v>212500</v>
      </c>
      <c r="V23" s="36"/>
      <c r="W23" s="38">
        <f t="shared" ref="W23" si="84">V14</f>
        <v>205000</v>
      </c>
      <c r="X23" s="36"/>
      <c r="Y23" s="38">
        <f t="shared" ref="Y23" si="85">X14</f>
        <v>197500</v>
      </c>
      <c r="Z23" s="36"/>
      <c r="AA23" s="38">
        <f t="shared" ref="AA23" si="86">Z14</f>
        <v>202500</v>
      </c>
      <c r="AB23" s="4">
        <f>SUM(B23:AA23)</f>
        <v>2472500</v>
      </c>
    </row>
    <row r="24" spans="1:28" outlineLevel="1">
      <c r="A24" s="31" t="s">
        <v>66</v>
      </c>
      <c r="B24" s="36"/>
      <c r="C24" s="37"/>
      <c r="D24" s="36"/>
      <c r="E24" s="37">
        <f>+E23+E21</f>
        <v>320000</v>
      </c>
      <c r="F24" s="17"/>
      <c r="G24" s="37">
        <f>+G23+G21</f>
        <v>300000</v>
      </c>
      <c r="H24" s="17"/>
      <c r="I24" s="37">
        <f>+I23+I21</f>
        <v>250000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c r="A25" s="31" t="s">
        <v>67</v>
      </c>
      <c r="B25" s="36"/>
      <c r="C25" s="37"/>
      <c r="D25" s="36"/>
      <c r="E25" s="37">
        <f>+E24-D10</f>
        <v>0</v>
      </c>
      <c r="F25" s="17"/>
      <c r="G25" s="37">
        <f>+G24-F10</f>
        <v>0</v>
      </c>
      <c r="H25" s="17"/>
      <c r="I25" s="37">
        <f>+I24-H10</f>
        <v>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c r="A26" s="39" t="s">
        <v>63</v>
      </c>
      <c r="B26" s="36"/>
      <c r="C26" s="37"/>
      <c r="D26" s="36"/>
      <c r="E26" s="37">
        <f>IF(D14&gt;E23,E23-D14,0)</f>
        <v>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c r="A27" s="31" t="s">
        <v>71</v>
      </c>
      <c r="B27" s="36"/>
      <c r="C27" s="37"/>
      <c r="D27" s="36"/>
      <c r="E27" s="37">
        <f>IF((E23-D14)&gt;0,E23-D14,0)</f>
        <v>0</v>
      </c>
      <c r="F27" s="17"/>
      <c r="G27" s="37">
        <f>IF((G23-F14)&gt;0,G23-F14,0)</f>
        <v>0</v>
      </c>
      <c r="H27" s="17"/>
      <c r="I27" s="37">
        <f>IF((I23-H14)&gt;0,I23-H14,0)</f>
        <v>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c r="A28" s="39" t="s">
        <v>70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c r="A29" s="39" t="s">
        <v>64</v>
      </c>
      <c r="B29" s="36"/>
      <c r="C29" s="37"/>
      <c r="D29" s="36"/>
      <c r="E29" s="37">
        <f>IF(AND(E25&gt;0,E23&gt;D14),E23-D14,0)</f>
        <v>0</v>
      </c>
      <c r="F29" s="17"/>
      <c r="G29" s="37">
        <f t="shared" ref="G29" si="87">IF(AND(G25&gt;0,G23&gt;F14),G23-F14,0)</f>
        <v>0</v>
      </c>
      <c r="H29" s="17"/>
      <c r="I29" s="37">
        <f t="shared" ref="I29" si="88">IF(AND(I25&gt;0,I23&gt;H14),I23-H14,0)</f>
        <v>0</v>
      </c>
      <c r="J29" s="17"/>
      <c r="K29" s="37">
        <f t="shared" ref="K29" si="89">IF(AND(K25&gt;0,K23&gt;J14),K23-J14,0)</f>
        <v>0</v>
      </c>
      <c r="L29" s="17"/>
      <c r="M29" s="37">
        <f t="shared" ref="M29" si="90">IF(AND(M25&gt;0,M23&gt;L14),M23-L14,0)</f>
        <v>0</v>
      </c>
      <c r="N29" s="17"/>
      <c r="O29" s="37">
        <f t="shared" ref="O29" si="91">IF(AND(O25&gt;0,O23&gt;N14),O23-N14,0)</f>
        <v>0</v>
      </c>
      <c r="P29" s="17"/>
      <c r="Q29" s="37">
        <f t="shared" ref="Q29" si="92">IF(AND(Q25&gt;0,Q23&gt;P14),Q23-P14,0)</f>
        <v>0</v>
      </c>
      <c r="R29" s="17"/>
      <c r="S29" s="37">
        <f t="shared" ref="S29" si="93">IF(AND(S25&gt;0,S23&gt;R14),S23-R14,0)</f>
        <v>0</v>
      </c>
      <c r="T29" s="17"/>
      <c r="U29" s="37">
        <f t="shared" ref="U29" si="94">IF(AND(U25&gt;0,U23&gt;T14),U23-T14,0)</f>
        <v>0</v>
      </c>
      <c r="V29" s="17"/>
      <c r="W29" s="37">
        <f t="shared" ref="W29" si="95">IF(AND(W25&gt;0,W23&gt;V14),W23-V14,0)</f>
        <v>0</v>
      </c>
      <c r="X29" s="17"/>
      <c r="Y29" s="37">
        <f t="shared" ref="Y29" si="96">IF(AND(Y25&gt;0,Y23&gt;X14),Y23-X14,0)</f>
        <v>0</v>
      </c>
      <c r="Z29" s="17"/>
      <c r="AA29" s="37">
        <f t="shared" ref="AA29" si="97">IF(AND(AA25&gt;0,AA23&gt;Z14),AA23-Z14,0)</f>
        <v>0</v>
      </c>
    </row>
    <row r="30" spans="1:28">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c r="A32" t="s">
        <v>13</v>
      </c>
      <c r="B32" s="17"/>
      <c r="C32" s="18"/>
      <c r="D32" s="17"/>
      <c r="E32" s="18"/>
      <c r="F32" s="17"/>
      <c r="G32" s="18"/>
      <c r="H32" s="17"/>
      <c r="I32" s="18"/>
      <c r="J32" s="17">
        <f>IF(E26&lt;0,((D5+E26+G29+I29)*D6)-(D14+E26+G29+I29),0)</f>
        <v>0</v>
      </c>
      <c r="K32" s="18"/>
      <c r="L32" s="17">
        <f t="shared" ref="L32" si="98">IF(G26&lt;0,((F5+G26+I29+K29)*F6)-(F14+G26+I29+K29),0)</f>
        <v>0</v>
      </c>
      <c r="M32" s="18"/>
      <c r="N32" s="17">
        <f t="shared" ref="N32" si="99">IF(I26&lt;0,((H5+I26+K29+M29)*H6)-(H14+I26+K29+M29),0)</f>
        <v>0</v>
      </c>
      <c r="O32" s="18"/>
      <c r="P32" s="17">
        <f>IF(K26&lt;0,((J5+K26+M29+O29)*J6)-(J14+K26+M29+O29),0)</f>
        <v>0</v>
      </c>
      <c r="Q32" s="18"/>
      <c r="R32" s="17">
        <f t="shared" ref="R32" si="100">IF(M26&lt;0,((L5+M26+O29+Q29)*L6)-(L14+M26+O29+Q29),0)</f>
        <v>0</v>
      </c>
      <c r="S32" s="18"/>
      <c r="T32" s="17">
        <f t="shared" ref="T32" si="101">IF(O26&lt;0,((N5+O26+Q29+S29)*N6)-(N14+O26+Q29+S29),0)</f>
        <v>0</v>
      </c>
      <c r="U32" s="18"/>
      <c r="V32" s="17">
        <f t="shared" ref="V32" si="102">IF(Q26&lt;0,((P5+Q26+S29+U29)*P6)-(P14+Q26+S29+U29),0)</f>
        <v>0</v>
      </c>
      <c r="W32" s="18"/>
      <c r="X32" s="17">
        <f t="shared" ref="X32" si="103">IF(S26&lt;0,((R5+S26+U29+W29)*R6)-(R14+S26+U29+W29),0)</f>
        <v>0</v>
      </c>
      <c r="Y32" s="18"/>
      <c r="Z32" s="17">
        <f t="shared" ref="Z32" si="104">IF(U26&lt;0,((T5+U26+W29+Y29)*T6)-(T14+U26+W29+Y29),0)</f>
        <v>0</v>
      </c>
      <c r="AA32" s="18"/>
    </row>
    <row r="33" spans="1:28">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c r="A36" s="12" t="s">
        <v>37</v>
      </c>
      <c r="B36" s="17"/>
      <c r="C36" s="18"/>
      <c r="D36" s="17"/>
      <c r="E36" s="18"/>
      <c r="F36" s="17"/>
      <c r="G36" s="18"/>
      <c r="H36" s="17"/>
      <c r="I36" s="18"/>
      <c r="J36" s="17">
        <f>IF(J32&gt;0,(-E26-J32-G29-I29),0)</f>
        <v>0</v>
      </c>
      <c r="K36" s="18"/>
      <c r="L36" s="17">
        <f t="shared" ref="L36" si="105">IF(L32&gt;0,(-G26-L32-I29-K29),0)</f>
        <v>0</v>
      </c>
      <c r="M36" s="18"/>
      <c r="N36" s="17">
        <f t="shared" ref="N36" si="106">IF(N32&gt;0,(-I26-N32-K29-M29),0)</f>
        <v>0</v>
      </c>
      <c r="O36" s="18"/>
      <c r="P36" s="17">
        <f t="shared" ref="P36" si="107">IF(P32&gt;0,(-K26-P32-M29-O29),0)</f>
        <v>0</v>
      </c>
      <c r="Q36" s="18"/>
      <c r="R36" s="17">
        <f t="shared" ref="R36" si="108">IF(R32&gt;0,(-M26-R32-O29-Q29),0)</f>
        <v>0</v>
      </c>
      <c r="S36" s="18"/>
      <c r="T36" s="17">
        <f t="shared" ref="T36" si="109">IF(T32&gt;0,(-O26-T32-Q29-S29),0)</f>
        <v>0</v>
      </c>
      <c r="U36" s="18"/>
      <c r="V36" s="17">
        <f t="shared" ref="V36" si="110">IF(V32&gt;0,(-Q26-V32-S29-U29),0)</f>
        <v>0</v>
      </c>
      <c r="W36" s="18"/>
      <c r="X36" s="17">
        <f t="shared" ref="X36" si="111">IF(X32&gt;0,(-S26-X32-U29-W29),0)</f>
        <v>0</v>
      </c>
      <c r="Y36" s="18"/>
      <c r="Z36" s="17">
        <f t="shared" ref="Z36" si="112">IF(Z32&gt;0,(-U26-Z32-W29-Y29),0)</f>
        <v>0</v>
      </c>
      <c r="AA36" s="18"/>
    </row>
    <row r="37" spans="1:28">
      <c r="A37" s="12" t="s">
        <v>38</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c r="A38" t="s">
        <v>36</v>
      </c>
      <c r="B38" s="17"/>
      <c r="C38" s="18"/>
      <c r="D38" s="17">
        <f>(D5*D6)-D36+D37</f>
        <v>200000</v>
      </c>
      <c r="E38" s="18"/>
      <c r="F38" s="17">
        <f t="shared" ref="F38" si="113">(F5*F6)-F36+F37</f>
        <v>225000</v>
      </c>
      <c r="G38" s="18"/>
      <c r="H38" s="17">
        <f t="shared" ref="H38" si="114">(H5*H6)-H36+H37</f>
        <v>200000</v>
      </c>
      <c r="I38" s="18"/>
      <c r="J38" s="17">
        <f t="shared" ref="J38" si="115">(J5*J6)-J36+J37</f>
        <v>205000</v>
      </c>
      <c r="K38" s="18"/>
      <c r="L38" s="17">
        <f t="shared" ref="L38" si="116">(L5*L6)-L36+L37</f>
        <v>197500</v>
      </c>
      <c r="M38" s="18"/>
      <c r="N38" s="17">
        <f t="shared" ref="N38" si="117">(N5*N6)-N36+N37</f>
        <v>202500</v>
      </c>
      <c r="O38" s="18"/>
      <c r="P38" s="17">
        <f t="shared" ref="P38" si="118">(P5*P6)-P36+P37</f>
        <v>200000</v>
      </c>
      <c r="Q38" s="18"/>
      <c r="R38" s="17">
        <f t="shared" ref="R38" si="119">(R5*R6)-R36+R37</f>
        <v>225000</v>
      </c>
      <c r="S38" s="18"/>
      <c r="T38" s="17">
        <f t="shared" ref="T38" si="120">(T5*T6)-T36+T37</f>
        <v>212500</v>
      </c>
      <c r="U38" s="18"/>
      <c r="V38" s="17">
        <f t="shared" ref="V38" si="121">(V5*V6)-V36+V37</f>
        <v>205000</v>
      </c>
      <c r="W38" s="18"/>
      <c r="X38" s="17">
        <f t="shared" ref="X38" si="122">(X5*X6)-X36+X37</f>
        <v>197500</v>
      </c>
      <c r="Y38" s="18"/>
      <c r="Z38" s="17">
        <f t="shared" ref="Z38" si="123">(Z5*Z6)-Z36+Z37</f>
        <v>202500</v>
      </c>
      <c r="AA38" s="18"/>
      <c r="AB38" s="4">
        <f>SUM(B38:AA38)</f>
        <v>2472500</v>
      </c>
    </row>
    <row r="39" spans="1:28" ht="15.75" thickBot="1">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c r="A41" s="33" t="s">
        <v>57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c r="A42" s="11" t="s">
        <v>59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c r="A43" s="11" t="s">
        <v>62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c r="A44" s="11" t="s">
        <v>69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c r="A45" s="2"/>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ht="77.25" customHeight="1">
      <c r="A46" s="59" t="s">
        <v>53</v>
      </c>
      <c r="B46" s="59"/>
      <c r="C46" s="59"/>
      <c r="D46" s="59"/>
      <c r="E46" s="59"/>
      <c r="F46" s="59"/>
      <c r="G46" s="59"/>
      <c r="H46" s="59"/>
      <c r="I46" s="5"/>
      <c r="J46" s="5"/>
      <c r="K46" s="5"/>
      <c r="L46" s="5"/>
      <c r="M46" s="5"/>
      <c r="N46" s="5"/>
      <c r="O46" s="5"/>
      <c r="P46" s="5"/>
      <c r="Q46" s="5"/>
      <c r="R46" s="5"/>
      <c r="S46" s="5"/>
      <c r="T46" s="5"/>
      <c r="U46" s="5"/>
      <c r="V46" s="5"/>
      <c r="W46" s="5"/>
      <c r="X46" s="5"/>
      <c r="Y46" s="5"/>
      <c r="Z46" s="5"/>
      <c r="AA46" s="5"/>
      <c r="AB46" s="2"/>
    </row>
    <row r="47" spans="1:28">
      <c r="A47" s="2"/>
      <c r="B47" s="5"/>
      <c r="C47" s="5"/>
      <c r="D47" s="5"/>
      <c r="E47" s="5"/>
      <c r="F47" s="5"/>
      <c r="G47" s="5"/>
      <c r="H47" s="5"/>
      <c r="I47" s="5"/>
      <c r="J47" s="5"/>
      <c r="K47" s="5"/>
      <c r="L47" s="5"/>
      <c r="M47" s="5"/>
      <c r="N47" s="5"/>
      <c r="O47" s="5"/>
      <c r="P47" s="5"/>
      <c r="Q47" s="5"/>
      <c r="R47" s="5"/>
      <c r="S47" s="5"/>
      <c r="T47" s="5"/>
      <c r="U47" s="5"/>
      <c r="V47" s="5"/>
      <c r="W47" s="5"/>
      <c r="X47" s="5"/>
      <c r="Y47" s="5"/>
      <c r="Z47" s="5"/>
      <c r="AA47" s="5"/>
      <c r="AB47" s="2"/>
    </row>
    <row r="48" spans="1:28">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c r="A49" s="2"/>
      <c r="B49" s="5"/>
      <c r="C49" s="5"/>
      <c r="D49" s="5"/>
      <c r="E49" s="5"/>
      <c r="F49" s="5"/>
      <c r="G49" s="5"/>
      <c r="H49" s="5"/>
      <c r="I49" s="5"/>
      <c r="J49" s="5"/>
      <c r="K49" s="5"/>
      <c r="L49" s="5"/>
      <c r="M49" s="2"/>
      <c r="N49" s="2"/>
      <c r="O49" s="2"/>
      <c r="P49" s="2"/>
      <c r="Q49" s="2"/>
      <c r="R49" s="2"/>
      <c r="S49" s="2"/>
      <c r="T49" s="2"/>
      <c r="U49" s="2"/>
      <c r="V49" s="2"/>
      <c r="W49" s="2"/>
      <c r="X49" s="2"/>
      <c r="Y49" s="2"/>
      <c r="Z49" s="2"/>
      <c r="AA49" s="2"/>
      <c r="AB49" s="2"/>
    </row>
    <row r="50" spans="1:43">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43">
      <c r="A52" s="2"/>
      <c r="B52" s="2"/>
      <c r="C52" s="2"/>
      <c r="D52" s="5"/>
      <c r="E52" s="5"/>
      <c r="F52" s="5"/>
      <c r="G52" s="5"/>
      <c r="H52" s="5"/>
      <c r="I52" s="5"/>
      <c r="J52" s="5"/>
      <c r="K52" s="5"/>
      <c r="L52" s="5"/>
      <c r="M52" s="5"/>
      <c r="N52" s="5"/>
      <c r="O52" s="5"/>
      <c r="P52" s="5"/>
      <c r="Q52" s="5"/>
      <c r="R52" s="5"/>
      <c r="S52" s="5"/>
      <c r="T52" s="5"/>
      <c r="U52" s="5"/>
      <c r="V52" s="5"/>
      <c r="W52" s="5"/>
      <c r="X52" s="5"/>
      <c r="Y52" s="5"/>
      <c r="Z52" s="5"/>
      <c r="AA52" s="5"/>
      <c r="AB52" s="5"/>
      <c r="AC52" s="4"/>
      <c r="AD52" s="4"/>
      <c r="AE52" s="4"/>
      <c r="AF52" s="4"/>
      <c r="AG52" s="4"/>
      <c r="AH52" s="4"/>
      <c r="AI52" s="4"/>
      <c r="AJ52" s="4"/>
      <c r="AK52" s="4"/>
      <c r="AL52" s="4"/>
      <c r="AM52" s="4"/>
    </row>
    <row r="53" spans="1:43">
      <c r="A53" s="2"/>
      <c r="B53" s="2"/>
      <c r="C53" s="2"/>
      <c r="D53" s="5"/>
      <c r="E53" s="5"/>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row>
    <row r="54" spans="1:43">
      <c r="D54" s="4"/>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c r="D56" s="4"/>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c r="D59" s="4"/>
    </row>
    <row r="60" spans="1:43">
      <c r="D60" s="4"/>
    </row>
    <row r="61" spans="1:43">
      <c r="D61" s="4"/>
    </row>
    <row r="62" spans="1:43">
      <c r="D62" s="4"/>
    </row>
    <row r="63" spans="1:43">
      <c r="D63" s="4"/>
    </row>
    <row r="64" spans="1:43">
      <c r="D64" s="4"/>
    </row>
    <row r="65" spans="4:4">
      <c r="D65" s="4"/>
    </row>
  </sheetData>
  <sheetProtection password="CB3D" sheet="1" objects="1" scenarios="1"/>
  <mergeCells count="78">
    <mergeCell ref="A46:H46"/>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 ref="T5:U5"/>
    <mergeCell ref="V5:W5"/>
    <mergeCell ref="X5:Y5"/>
    <mergeCell ref="Z5:AA5"/>
    <mergeCell ref="V7:W7"/>
    <mergeCell ref="X7:Y7"/>
    <mergeCell ref="Z7:AA7"/>
    <mergeCell ref="F6:G6"/>
    <mergeCell ref="H6:I6"/>
    <mergeCell ref="J6:K6"/>
    <mergeCell ref="L6:M6"/>
    <mergeCell ref="Z6:AA6"/>
    <mergeCell ref="V6:W6"/>
    <mergeCell ref="X6:Y6"/>
    <mergeCell ref="L5:M5"/>
    <mergeCell ref="N5:O5"/>
    <mergeCell ref="P5:Q5"/>
    <mergeCell ref="R5:S5"/>
    <mergeCell ref="R4:S4"/>
    <mergeCell ref="B5:C5"/>
    <mergeCell ref="D5:E5"/>
    <mergeCell ref="F5:G5"/>
    <mergeCell ref="H5:I5"/>
    <mergeCell ref="J5:K5"/>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L2:M2"/>
    <mergeCell ref="B2:C2"/>
    <mergeCell ref="D2:E2"/>
    <mergeCell ref="F2:G2"/>
    <mergeCell ref="H2:I2"/>
    <mergeCell ref="J2:K2"/>
  </mergeCells>
  <pageMargins left="0.7" right="0.7" top="0.75" bottom="0.75" header="0.3" footer="0.3"/>
  <pageSetup paperSize="8" scale="68" orientation="landscape" r:id="rId1"/>
</worksheet>
</file>

<file path=xl/worksheets/sheet9.xml><?xml version="1.0" encoding="utf-8"?>
<worksheet xmlns="http://schemas.openxmlformats.org/spreadsheetml/2006/main" xmlns:r="http://schemas.openxmlformats.org/officeDocument/2006/relationships">
  <sheetPr>
    <pageSetUpPr fitToPage="1"/>
  </sheetPr>
  <dimension ref="A1:AQ66"/>
  <sheetViews>
    <sheetView zoomScale="90" zoomScaleNormal="90" workbookViewId="0">
      <selection activeCell="N12" sqref="N12"/>
    </sheetView>
  </sheetViews>
  <sheetFormatPr defaultRowHeight="15" outlineLevelRow="2"/>
  <cols>
    <col min="1" max="1" width="37.5703125" customWidth="1"/>
    <col min="5" max="5" width="10.5703125" bestFit="1" customWidth="1"/>
    <col min="28" max="28" width="9.85546875" bestFit="1" customWidth="1"/>
  </cols>
  <sheetData>
    <row r="1" spans="1:27">
      <c r="A1" s="1" t="s">
        <v>28</v>
      </c>
    </row>
    <row r="2" spans="1:27">
      <c r="B2" s="56" t="s">
        <v>0</v>
      </c>
      <c r="C2" s="57"/>
      <c r="D2" s="56" t="s">
        <v>1</v>
      </c>
      <c r="E2" s="57"/>
      <c r="F2" s="56" t="s">
        <v>2</v>
      </c>
      <c r="G2" s="57"/>
      <c r="H2" s="56" t="s">
        <v>3</v>
      </c>
      <c r="I2" s="57"/>
      <c r="J2" s="56" t="s">
        <v>4</v>
      </c>
      <c r="K2" s="57"/>
      <c r="L2" s="56" t="s">
        <v>5</v>
      </c>
      <c r="M2" s="57"/>
      <c r="N2" s="56" t="s">
        <v>6</v>
      </c>
      <c r="O2" s="57"/>
      <c r="P2" s="56" t="s">
        <v>15</v>
      </c>
      <c r="Q2" s="57"/>
      <c r="R2" s="56" t="s">
        <v>16</v>
      </c>
      <c r="S2" s="57"/>
      <c r="T2" s="56" t="s">
        <v>17</v>
      </c>
      <c r="U2" s="57"/>
      <c r="V2" s="56" t="s">
        <v>18</v>
      </c>
      <c r="W2" s="57"/>
      <c r="X2" s="56" t="s">
        <v>19</v>
      </c>
      <c r="Y2" s="57"/>
      <c r="Z2" s="56" t="s">
        <v>20</v>
      </c>
      <c r="AA2" s="57"/>
    </row>
    <row r="3" spans="1:27">
      <c r="A3" t="s">
        <v>9</v>
      </c>
      <c r="B3" s="48"/>
      <c r="C3" s="49"/>
      <c r="D3" s="50">
        <v>4000000</v>
      </c>
      <c r="E3" s="51"/>
      <c r="F3" s="50">
        <v>4500000</v>
      </c>
      <c r="G3" s="51"/>
      <c r="H3" s="50">
        <v>4250000</v>
      </c>
      <c r="I3" s="51"/>
      <c r="J3" s="50">
        <v>4100000</v>
      </c>
      <c r="K3" s="51"/>
      <c r="L3" s="50">
        <v>3950000</v>
      </c>
      <c r="M3" s="51"/>
      <c r="N3" s="50">
        <v>4050000</v>
      </c>
      <c r="O3" s="51"/>
      <c r="P3" s="50">
        <v>4000000</v>
      </c>
      <c r="Q3" s="51"/>
      <c r="R3" s="50">
        <v>4500000</v>
      </c>
      <c r="S3" s="51"/>
      <c r="T3" s="50">
        <v>4250000</v>
      </c>
      <c r="U3" s="51"/>
      <c r="V3" s="50">
        <v>4100000</v>
      </c>
      <c r="W3" s="51"/>
      <c r="X3" s="50">
        <v>3950000</v>
      </c>
      <c r="Y3" s="51"/>
      <c r="Z3" s="50">
        <v>4050000</v>
      </c>
      <c r="AA3" s="51"/>
    </row>
    <row r="4" spans="1:27">
      <c r="A4" t="s">
        <v>47</v>
      </c>
      <c r="B4" s="48"/>
      <c r="C4" s="49"/>
      <c r="D4" s="50">
        <v>0</v>
      </c>
      <c r="E4" s="51"/>
      <c r="F4" s="50">
        <v>0</v>
      </c>
      <c r="G4" s="51"/>
      <c r="H4" s="60">
        <v>250000</v>
      </c>
      <c r="I4" s="61"/>
      <c r="J4" s="50">
        <v>0</v>
      </c>
      <c r="K4" s="51"/>
      <c r="L4" s="60">
        <v>-250000</v>
      </c>
      <c r="M4" s="61"/>
      <c r="N4" s="50">
        <v>0</v>
      </c>
      <c r="O4" s="51"/>
      <c r="P4" s="50">
        <v>0</v>
      </c>
      <c r="Q4" s="51"/>
      <c r="R4" s="50">
        <v>0</v>
      </c>
      <c r="S4" s="51"/>
      <c r="T4" s="50">
        <v>0</v>
      </c>
      <c r="U4" s="51"/>
      <c r="V4" s="50">
        <v>0</v>
      </c>
      <c r="W4" s="51"/>
      <c r="X4" s="50">
        <v>0</v>
      </c>
      <c r="Y4" s="51"/>
      <c r="Z4" s="50">
        <v>0</v>
      </c>
      <c r="AA4" s="51"/>
    </row>
    <row r="5" spans="1:27">
      <c r="A5" t="s">
        <v>48</v>
      </c>
      <c r="B5" s="48"/>
      <c r="C5" s="49"/>
      <c r="D5" s="48">
        <f>D3-D4</f>
        <v>4000000</v>
      </c>
      <c r="E5" s="49"/>
      <c r="F5" s="48">
        <f>F3-F4</f>
        <v>4500000</v>
      </c>
      <c r="G5" s="49"/>
      <c r="H5" s="48">
        <f>H3-H4</f>
        <v>4000000</v>
      </c>
      <c r="I5" s="49"/>
      <c r="J5" s="48">
        <f>J3-J4</f>
        <v>4100000</v>
      </c>
      <c r="K5" s="49"/>
      <c r="L5" s="48">
        <f>L3-L4</f>
        <v>4200000</v>
      </c>
      <c r="M5" s="49"/>
      <c r="N5" s="48">
        <f>N3-N4</f>
        <v>4050000</v>
      </c>
      <c r="O5" s="49"/>
      <c r="P5" s="48">
        <f>P3-P4</f>
        <v>4000000</v>
      </c>
      <c r="Q5" s="49"/>
      <c r="R5" s="48">
        <f>R3-R4</f>
        <v>4500000</v>
      </c>
      <c r="S5" s="49"/>
      <c r="T5" s="48">
        <f>T3-T4</f>
        <v>4250000</v>
      </c>
      <c r="U5" s="49"/>
      <c r="V5" s="48">
        <f>V3-V4</f>
        <v>4100000</v>
      </c>
      <c r="W5" s="49"/>
      <c r="X5" s="48">
        <f>X3-X4</f>
        <v>3950000</v>
      </c>
      <c r="Y5" s="49"/>
      <c r="Z5" s="48">
        <f>Z3-Z4</f>
        <v>4050000</v>
      </c>
      <c r="AA5" s="49"/>
    </row>
    <row r="6" spans="1:27">
      <c r="A6" t="s">
        <v>10</v>
      </c>
      <c r="B6" s="52">
        <v>0.05</v>
      </c>
      <c r="C6" s="53"/>
      <c r="D6" s="54">
        <v>0.05</v>
      </c>
      <c r="E6" s="55"/>
      <c r="F6" s="54">
        <v>0.05</v>
      </c>
      <c r="G6" s="55"/>
      <c r="H6" s="54">
        <v>0.05</v>
      </c>
      <c r="I6" s="55"/>
      <c r="J6" s="54">
        <v>0.05</v>
      </c>
      <c r="K6" s="55"/>
      <c r="L6" s="54">
        <v>0.05</v>
      </c>
      <c r="M6" s="55"/>
      <c r="N6" s="54">
        <v>0.05</v>
      </c>
      <c r="O6" s="55"/>
      <c r="P6" s="54">
        <v>0.05</v>
      </c>
      <c r="Q6" s="55"/>
      <c r="R6" s="54">
        <v>0.05</v>
      </c>
      <c r="S6" s="55"/>
      <c r="T6" s="54">
        <v>0.05</v>
      </c>
      <c r="U6" s="55"/>
      <c r="V6" s="54">
        <v>0.05</v>
      </c>
      <c r="W6" s="55"/>
      <c r="X6" s="54">
        <v>0.05</v>
      </c>
      <c r="Y6" s="55"/>
      <c r="Z6" s="54">
        <v>0.05</v>
      </c>
      <c r="AA6" s="55"/>
    </row>
    <row r="7" spans="1:27">
      <c r="A7" t="s">
        <v>76</v>
      </c>
      <c r="B7" s="43"/>
      <c r="C7" s="44"/>
      <c r="D7" s="54" t="s">
        <v>77</v>
      </c>
      <c r="E7" s="55"/>
      <c r="F7" s="54" t="s">
        <v>77</v>
      </c>
      <c r="G7" s="55"/>
      <c r="H7" s="54" t="s">
        <v>77</v>
      </c>
      <c r="I7" s="55"/>
      <c r="J7" s="54" t="s">
        <v>77</v>
      </c>
      <c r="K7" s="55"/>
      <c r="L7" s="54" t="s">
        <v>77</v>
      </c>
      <c r="M7" s="55"/>
      <c r="N7" s="54" t="s">
        <v>77</v>
      </c>
      <c r="O7" s="55"/>
      <c r="P7" s="54" t="s">
        <v>77</v>
      </c>
      <c r="Q7" s="55"/>
      <c r="R7" s="54" t="s">
        <v>77</v>
      </c>
      <c r="S7" s="55"/>
      <c r="T7" s="54" t="s">
        <v>77</v>
      </c>
      <c r="U7" s="55"/>
      <c r="V7" s="54" t="s">
        <v>77</v>
      </c>
      <c r="W7" s="55"/>
      <c r="X7" s="54" t="s">
        <v>77</v>
      </c>
      <c r="Y7" s="55"/>
      <c r="Z7" s="54" t="s">
        <v>77</v>
      </c>
      <c r="AA7" s="55"/>
    </row>
    <row r="8" spans="1:27">
      <c r="B8" s="13" t="s">
        <v>7</v>
      </c>
      <c r="C8" s="14" t="s">
        <v>8</v>
      </c>
      <c r="D8" s="13" t="s">
        <v>7</v>
      </c>
      <c r="E8" s="14" t="s">
        <v>8</v>
      </c>
      <c r="F8" s="13" t="s">
        <v>7</v>
      </c>
      <c r="G8" s="14" t="s">
        <v>8</v>
      </c>
      <c r="H8" s="13" t="s">
        <v>7</v>
      </c>
      <c r="I8" s="14" t="s">
        <v>8</v>
      </c>
      <c r="J8" s="13" t="s">
        <v>7</v>
      </c>
      <c r="K8" s="14" t="s">
        <v>8</v>
      </c>
      <c r="L8" s="13" t="s">
        <v>7</v>
      </c>
      <c r="M8" s="14" t="s">
        <v>8</v>
      </c>
      <c r="N8" s="13" t="s">
        <v>7</v>
      </c>
      <c r="O8" s="14" t="s">
        <v>8</v>
      </c>
      <c r="P8" s="13" t="s">
        <v>7</v>
      </c>
      <c r="Q8" s="14" t="s">
        <v>8</v>
      </c>
      <c r="R8" s="13" t="s">
        <v>7</v>
      </c>
      <c r="S8" s="14" t="s">
        <v>8</v>
      </c>
      <c r="T8" s="13" t="s">
        <v>7</v>
      </c>
      <c r="U8" s="14" t="s">
        <v>8</v>
      </c>
      <c r="V8" s="13" t="s">
        <v>7</v>
      </c>
      <c r="W8" s="14" t="s">
        <v>8</v>
      </c>
      <c r="X8" s="13" t="s">
        <v>7</v>
      </c>
      <c r="Y8" s="14" t="s">
        <v>8</v>
      </c>
      <c r="Z8" s="13" t="s">
        <v>7</v>
      </c>
      <c r="AA8" s="14" t="s">
        <v>8</v>
      </c>
    </row>
    <row r="9" spans="1:27">
      <c r="A9" s="8" t="s">
        <v>56</v>
      </c>
      <c r="B9" s="15"/>
      <c r="C9" s="16"/>
      <c r="D9" s="15"/>
      <c r="E9" s="16"/>
      <c r="F9" s="15"/>
      <c r="G9" s="16"/>
      <c r="H9" s="15"/>
      <c r="I9" s="16"/>
      <c r="J9" s="15"/>
      <c r="K9" s="16"/>
      <c r="L9" s="15"/>
      <c r="M9" s="16"/>
      <c r="N9" s="15"/>
      <c r="O9" s="16"/>
      <c r="P9" s="15"/>
      <c r="Q9" s="16"/>
      <c r="R9" s="15"/>
      <c r="S9" s="16"/>
      <c r="T9" s="15"/>
      <c r="U9" s="16"/>
      <c r="V9" s="15"/>
      <c r="W9" s="16"/>
      <c r="X9" s="15"/>
      <c r="Y9" s="16"/>
      <c r="Z9" s="15"/>
      <c r="AA9" s="16"/>
    </row>
    <row r="10" spans="1:27">
      <c r="A10" s="2" t="s">
        <v>58</v>
      </c>
      <c r="B10" s="17"/>
      <c r="C10" s="18"/>
      <c r="D10" s="34">
        <v>320000</v>
      </c>
      <c r="E10" s="35"/>
      <c r="F10" s="34">
        <v>300000</v>
      </c>
      <c r="G10" s="35"/>
      <c r="H10" s="34">
        <v>250000</v>
      </c>
      <c r="I10" s="35"/>
      <c r="J10" s="34">
        <v>302000</v>
      </c>
      <c r="K10" s="35"/>
      <c r="L10" s="34">
        <v>275000</v>
      </c>
      <c r="M10" s="35"/>
      <c r="N10" s="34">
        <v>330000</v>
      </c>
      <c r="O10" s="35"/>
      <c r="P10" s="34">
        <v>315000</v>
      </c>
      <c r="Q10" s="35"/>
      <c r="R10" s="34">
        <v>280000</v>
      </c>
      <c r="S10" s="35"/>
      <c r="T10" s="34">
        <v>280000</v>
      </c>
      <c r="U10" s="35"/>
      <c r="V10" s="34">
        <v>280000</v>
      </c>
      <c r="W10" s="35"/>
      <c r="X10" s="34">
        <v>280000</v>
      </c>
      <c r="Y10" s="35"/>
      <c r="Z10" s="34">
        <v>280000</v>
      </c>
      <c r="AA10" s="18"/>
    </row>
    <row r="11" spans="1:27">
      <c r="A11" s="2" t="s">
        <v>83</v>
      </c>
      <c r="B11" s="17"/>
      <c r="C11" s="18"/>
      <c r="D11" s="17">
        <f>D10-D14</f>
        <v>120000</v>
      </c>
      <c r="E11" s="18"/>
      <c r="F11" s="17">
        <f>F10-F14</f>
        <v>75000</v>
      </c>
      <c r="G11" s="18"/>
      <c r="H11" s="17">
        <f>H10-H14</f>
        <v>37500</v>
      </c>
      <c r="I11" s="18"/>
      <c r="J11" s="17">
        <f>J10-J14</f>
        <v>109500</v>
      </c>
      <c r="K11" s="18"/>
      <c r="L11" s="17">
        <f>L10-L14</f>
        <v>77500</v>
      </c>
      <c r="M11" s="18"/>
      <c r="N11" s="17">
        <f>N10-N14</f>
        <v>115000</v>
      </c>
      <c r="O11" s="18"/>
      <c r="P11" s="17">
        <f>P10-P14</f>
        <v>115000</v>
      </c>
      <c r="Q11" s="18"/>
      <c r="R11" s="17">
        <f>R10-R14</f>
        <v>55000</v>
      </c>
      <c r="S11" s="18"/>
      <c r="T11" s="17">
        <f>T10-T14</f>
        <v>67500</v>
      </c>
      <c r="U11" s="18"/>
      <c r="V11" s="17">
        <f>V10-V14</f>
        <v>75000</v>
      </c>
      <c r="W11" s="18"/>
      <c r="X11" s="17">
        <f>X10-X14</f>
        <v>82500</v>
      </c>
      <c r="Y11" s="18"/>
      <c r="Z11" s="17">
        <f>Z10-Z14</f>
        <v>77500</v>
      </c>
      <c r="AA11" s="18"/>
    </row>
    <row r="12" spans="1:27">
      <c r="A12" s="11" t="s">
        <v>81</v>
      </c>
      <c r="B12" s="17"/>
      <c r="C12" s="18"/>
      <c r="D12" s="17">
        <f>IF(B4&lt;0,((D3-B4)*D6+D32-D33),D3*D6+D32-D33)</f>
        <v>200000</v>
      </c>
      <c r="E12" s="18"/>
      <c r="F12" s="17">
        <f>IF(D4&lt;0,((F3-D4)*F6+F32-F33),F3*F6+F32-F33)</f>
        <v>225000</v>
      </c>
      <c r="G12" s="18"/>
      <c r="H12" s="17">
        <f>IF(F4&lt;0,((H3-F4)*H6+H32-H33),H3*H6+H32-H33)</f>
        <v>212500</v>
      </c>
      <c r="I12" s="18"/>
      <c r="J12" s="17">
        <f>IF(H4&lt;0,((J3-H4)*J6+J32-J33),J3*J6+J32-J33)</f>
        <v>205000</v>
      </c>
      <c r="K12" s="18"/>
      <c r="L12" s="17">
        <f>IF(J4&lt;0,((L3-J4)*L6+L32-L33),L3*L6+L32-L33)</f>
        <v>197500</v>
      </c>
      <c r="M12" s="18"/>
      <c r="N12" s="17">
        <f>IF(L4&lt;0,((N3-L4)*N6+N32-N33),N3*N6+N32-N33)</f>
        <v>215000</v>
      </c>
      <c r="O12" s="18"/>
      <c r="P12" s="17">
        <f>IF(N4&lt;0,((P3-N4)*P6+P32-P33),P3*P6+P32-P33)</f>
        <v>200000</v>
      </c>
      <c r="Q12" s="18"/>
      <c r="R12" s="17">
        <f>IF(P4&lt;0,((R3-P4)*R6+R32-R33),R3*R6+R32-R33)</f>
        <v>225000</v>
      </c>
      <c r="S12" s="18"/>
      <c r="T12" s="17">
        <f>IF(R4&lt;0,((T3-R4)*T6+T32-T33),T3*T6+T32-T33)</f>
        <v>212500</v>
      </c>
      <c r="U12" s="18"/>
      <c r="V12" s="17">
        <f>IF(T4&lt;0,((V3-T4)*V6+V32-V33),V3*V6+V32-V33)</f>
        <v>205000</v>
      </c>
      <c r="W12" s="18"/>
      <c r="X12" s="17">
        <f>IF(V4&lt;0,((X3-V4)*X6+X32-X33),X3*X6+X32-X33)</f>
        <v>197500</v>
      </c>
      <c r="Y12" s="18"/>
      <c r="Z12" s="17">
        <f>IF(X4&lt;0,((Z3-X4)*Z6+Z32-Z33),Z3*Z6+Z32-Z33)</f>
        <v>202500</v>
      </c>
      <c r="AA12" s="18"/>
    </row>
    <row r="13" spans="1:27">
      <c r="A13" s="2" t="s">
        <v>68</v>
      </c>
      <c r="B13" s="17"/>
      <c r="C13" s="18"/>
      <c r="D13" s="36">
        <f t="shared" ref="D13" si="0">IF(B4&lt;0,-C28,-C28-B19)</f>
        <v>0</v>
      </c>
      <c r="E13" s="37"/>
      <c r="F13" s="36">
        <f t="shared" ref="F13" si="1">IF(D4&lt;0,-E28,-E28-D19)</f>
        <v>0</v>
      </c>
      <c r="G13" s="37"/>
      <c r="H13" s="36">
        <f t="shared" ref="H13" si="2">IF(F4&lt;0,-G28,-G28-F19)</f>
        <v>0</v>
      </c>
      <c r="I13" s="37"/>
      <c r="J13" s="36">
        <f t="shared" ref="J13" si="3">IF(H4&lt;0,-I28,-I28-H19)</f>
        <v>-12500</v>
      </c>
      <c r="K13" s="37"/>
      <c r="L13" s="36">
        <f t="shared" ref="L13" si="4">IF(J4&lt;0,-K28,-K28-J19)</f>
        <v>0</v>
      </c>
      <c r="M13" s="37"/>
      <c r="N13" s="36">
        <f t="shared" ref="N13" si="5">IF(L4&lt;0,-M28,-M28-L19)</f>
        <v>0</v>
      </c>
      <c r="O13" s="37"/>
      <c r="P13" s="36">
        <f>IF(N4&lt;0,-O28,-O28-N19)</f>
        <v>0</v>
      </c>
      <c r="Q13" s="37"/>
      <c r="R13" s="36">
        <f t="shared" ref="R13" si="6">IF(P4&lt;0,-Q28,-Q28-P19)</f>
        <v>0</v>
      </c>
      <c r="S13" s="37"/>
      <c r="T13" s="36">
        <f t="shared" ref="T13" si="7">IF(R4&lt;0,-S28,-S28-R19)</f>
        <v>0</v>
      </c>
      <c r="U13" s="37"/>
      <c r="V13" s="36">
        <f t="shared" ref="V13" si="8">IF(T4&lt;0,-U28,-U28-T19)</f>
        <v>0</v>
      </c>
      <c r="W13" s="37"/>
      <c r="X13" s="36">
        <f t="shared" ref="X13" si="9">IF(V4&lt;0,-W28,-W28-V19)</f>
        <v>0</v>
      </c>
      <c r="Y13" s="37"/>
      <c r="Z13" s="36">
        <f t="shared" ref="Z13" si="10">IF(X4&lt;0,-Y28,-Y28-X19)</f>
        <v>0</v>
      </c>
      <c r="AA13" s="37"/>
    </row>
    <row r="14" spans="1:27" ht="15.75" thickBot="1">
      <c r="A14" s="6" t="s">
        <v>60</v>
      </c>
      <c r="B14" s="19"/>
      <c r="C14" s="20"/>
      <c r="D14" s="19">
        <f>IF(D7="Yes",D12+D13,D10)</f>
        <v>200000</v>
      </c>
      <c r="E14" s="20"/>
      <c r="F14" s="19">
        <f t="shared" ref="F14" si="11">IF(F7="Yes",F12+F13,F10)</f>
        <v>225000</v>
      </c>
      <c r="G14" s="20"/>
      <c r="H14" s="19">
        <f t="shared" ref="H14" si="12">IF(H7="Yes",H12+H13,H10)</f>
        <v>212500</v>
      </c>
      <c r="I14" s="20"/>
      <c r="J14" s="19">
        <f t="shared" ref="J14" si="13">IF(J7="Yes",J12+J13,J10)</f>
        <v>192500</v>
      </c>
      <c r="K14" s="20"/>
      <c r="L14" s="19">
        <f t="shared" ref="L14" si="14">IF(L7="Yes",L12+L13,L10)</f>
        <v>197500</v>
      </c>
      <c r="M14" s="20"/>
      <c r="N14" s="19">
        <f t="shared" ref="N14" si="15">IF(N7="Yes",N12+N13,N10)</f>
        <v>215000</v>
      </c>
      <c r="O14" s="20"/>
      <c r="P14" s="19">
        <f t="shared" ref="P14" si="16">IF(P7="Yes",P12+P13,P10)</f>
        <v>200000</v>
      </c>
      <c r="Q14" s="20"/>
      <c r="R14" s="19">
        <f t="shared" ref="R14" si="17">IF(R7="Yes",R12+R13,R10)</f>
        <v>225000</v>
      </c>
      <c r="S14" s="20"/>
      <c r="T14" s="19">
        <f t="shared" ref="T14" si="18">IF(T7="Yes",T12+T13,T10)</f>
        <v>212500</v>
      </c>
      <c r="U14" s="20"/>
      <c r="V14" s="19">
        <f t="shared" ref="V14" si="19">IF(V7="Yes",V12+V13,V10)</f>
        <v>205000</v>
      </c>
      <c r="W14" s="20"/>
      <c r="X14" s="19">
        <f t="shared" ref="X14" si="20">IF(X7="Yes",X12+X13,X10)</f>
        <v>197500</v>
      </c>
      <c r="Y14" s="20"/>
      <c r="Z14" s="19">
        <f t="shared" ref="Z14" si="21">IF(Z7="Yes",Z12+Z13,Z10)</f>
        <v>202500</v>
      </c>
      <c r="AA14" s="20"/>
    </row>
    <row r="15" spans="1:27">
      <c r="B15" s="17"/>
      <c r="C15" s="18"/>
      <c r="D15" s="17"/>
      <c r="E15" s="18"/>
      <c r="F15" s="17"/>
      <c r="G15" s="18"/>
      <c r="H15" s="17"/>
      <c r="I15" s="18"/>
      <c r="J15" s="17"/>
      <c r="K15" s="18"/>
      <c r="L15" s="17"/>
      <c r="M15" s="18"/>
      <c r="N15" s="17"/>
      <c r="O15" s="18"/>
      <c r="P15" s="17"/>
      <c r="Q15" s="18"/>
      <c r="R15" s="17"/>
      <c r="S15" s="18"/>
      <c r="T15" s="17"/>
      <c r="U15" s="18"/>
      <c r="V15" s="17"/>
      <c r="W15" s="18"/>
      <c r="X15" s="17"/>
      <c r="Y15" s="18"/>
      <c r="Z15" s="17"/>
      <c r="AA15" s="18"/>
    </row>
    <row r="16" spans="1:27" outlineLevel="2">
      <c r="A16" s="11" t="s">
        <v>72</v>
      </c>
      <c r="B16" s="36">
        <v>0</v>
      </c>
      <c r="C16" s="37"/>
      <c r="D16" s="36">
        <f>+D14+B19+C28</f>
        <v>200000</v>
      </c>
      <c r="E16" s="37"/>
      <c r="F16" s="36">
        <f t="shared" ref="F16" si="22">+F14+D19</f>
        <v>225000</v>
      </c>
      <c r="G16" s="37"/>
      <c r="H16" s="36">
        <f>+H14+F19+G28</f>
        <v>212500</v>
      </c>
      <c r="I16" s="37"/>
      <c r="J16" s="36">
        <f>+J14+H19+I28</f>
        <v>205000</v>
      </c>
      <c r="K16" s="37"/>
      <c r="L16" s="36">
        <f t="shared" ref="L16" si="23">+L14+J19+K28</f>
        <v>197500</v>
      </c>
      <c r="M16" s="37"/>
      <c r="N16" s="36">
        <f t="shared" ref="N16" si="24">+N14+L19+M28</f>
        <v>215000</v>
      </c>
      <c r="O16" s="37"/>
      <c r="P16" s="36">
        <f>+P14+N19+O28</f>
        <v>200000</v>
      </c>
      <c r="Q16" s="37"/>
      <c r="R16" s="36">
        <f t="shared" ref="R16" si="25">+R14+P19+Q28</f>
        <v>225000</v>
      </c>
      <c r="S16" s="37"/>
      <c r="T16" s="36">
        <f t="shared" ref="T16" si="26">+T14+R19+S28</f>
        <v>212500</v>
      </c>
      <c r="U16" s="37"/>
      <c r="V16" s="36">
        <f t="shared" ref="V16" si="27">+V14+T19+U28</f>
        <v>205000</v>
      </c>
      <c r="W16" s="37"/>
      <c r="X16" s="36">
        <f t="shared" ref="X16" si="28">+X14+V19+W28</f>
        <v>197500</v>
      </c>
      <c r="Y16" s="37"/>
      <c r="Z16" s="36">
        <f t="shared" ref="Z16" si="29">+Z14+X19+Y28</f>
        <v>202500</v>
      </c>
      <c r="AA16" s="37"/>
    </row>
    <row r="17" spans="1:28" outlineLevel="2">
      <c r="A17" s="11" t="s">
        <v>73</v>
      </c>
      <c r="B17" s="36">
        <v>0</v>
      </c>
      <c r="C17" s="37"/>
      <c r="D17" s="36">
        <f>+D33-D32</f>
        <v>0</v>
      </c>
      <c r="E17" s="37"/>
      <c r="F17" s="36">
        <f t="shared" ref="F17" si="30">+F33-F32</f>
        <v>0</v>
      </c>
      <c r="G17" s="37"/>
      <c r="H17" s="36">
        <f>+H33-H32</f>
        <v>0</v>
      </c>
      <c r="I17" s="37"/>
      <c r="J17" s="36">
        <f t="shared" ref="J17" si="31">+J33-J32</f>
        <v>0</v>
      </c>
      <c r="K17" s="37"/>
      <c r="L17" s="36">
        <f t="shared" ref="L17" si="32">+L33-L32</f>
        <v>0</v>
      </c>
      <c r="M17" s="37"/>
      <c r="N17" s="36">
        <f t="shared" ref="N17" si="33">+N33-N32</f>
        <v>0</v>
      </c>
      <c r="O17" s="37"/>
      <c r="P17" s="36">
        <f t="shared" ref="P17" si="34">+P33-P32</f>
        <v>0</v>
      </c>
      <c r="Q17" s="37"/>
      <c r="R17" s="36">
        <f t="shared" ref="R17" si="35">+R33-R32</f>
        <v>0</v>
      </c>
      <c r="S17" s="37"/>
      <c r="T17" s="36">
        <f t="shared" ref="T17" si="36">+T33-T32</f>
        <v>0</v>
      </c>
      <c r="U17" s="37"/>
      <c r="V17" s="36">
        <f t="shared" ref="V17" si="37">+V33-V32</f>
        <v>0</v>
      </c>
      <c r="W17" s="37"/>
      <c r="X17" s="36">
        <f t="shared" ref="X17" si="38">+X33-X32</f>
        <v>0</v>
      </c>
      <c r="Y17" s="37"/>
      <c r="Z17" s="36">
        <f t="shared" ref="Z17" si="39">+Z33-Z32</f>
        <v>0</v>
      </c>
      <c r="AA17" s="37"/>
    </row>
    <row r="18" spans="1:28" outlineLevel="2">
      <c r="A18" s="11" t="s">
        <v>74</v>
      </c>
      <c r="B18" s="36">
        <v>0</v>
      </c>
      <c r="C18" s="37"/>
      <c r="D18" s="36">
        <f>IF(D4&lt;0,D3*D6,+D5*D6)+IF(B4&lt;0,-B4*D6,0)</f>
        <v>200000</v>
      </c>
      <c r="E18" s="37"/>
      <c r="F18" s="36">
        <f t="shared" ref="F18" si="40">IF(F4&lt;0,F3*F6,+F5*F6)+IF(D4&lt;0,-D4*F6,0)</f>
        <v>225000</v>
      </c>
      <c r="G18" s="37"/>
      <c r="H18" s="36">
        <f>IF(H4&lt;0,H3*H6,+H5*H6)+IF(F4&lt;0,-F4*H6,0)</f>
        <v>200000</v>
      </c>
      <c r="I18" s="37"/>
      <c r="J18" s="36">
        <f t="shared" ref="J18" si="41">IF(J4&lt;0,J3*J6,+J5*J6)+IF(H4&lt;0,-H4*J6,0)</f>
        <v>205000</v>
      </c>
      <c r="K18" s="37"/>
      <c r="L18" s="36">
        <f t="shared" ref="L18" si="42">IF(L4&lt;0,L3*L6,+L5*L6)+IF(J4&lt;0,-J4*L6,0)</f>
        <v>197500</v>
      </c>
      <c r="M18" s="37"/>
      <c r="N18" s="36">
        <f t="shared" ref="N18" si="43">IF(N4&lt;0,N3*N6,+N5*N6)+IF(L4&lt;0,-L4*N6,0)</f>
        <v>215000</v>
      </c>
      <c r="O18" s="37"/>
      <c r="P18" s="36">
        <f t="shared" ref="P18" si="44">IF(P4&lt;0,P3*P6,+P5*P6)+IF(N4&lt;0,-N4*P6,0)</f>
        <v>200000</v>
      </c>
      <c r="Q18" s="37"/>
      <c r="R18" s="36">
        <f t="shared" ref="R18" si="45">IF(R4&lt;0,R3*R6,+R5*R6)+IF(P4&lt;0,-P4*R6,0)</f>
        <v>225000</v>
      </c>
      <c r="S18" s="37"/>
      <c r="T18" s="36">
        <f t="shared" ref="T18" si="46">IF(T4&lt;0,T3*T6,+T5*T6)+IF(R4&lt;0,-R4*T6,0)</f>
        <v>212500</v>
      </c>
      <c r="U18" s="37"/>
      <c r="V18" s="36">
        <f t="shared" ref="V18" si="47">IF(V4&lt;0,V3*V6,+V5*V6)+IF(T4&lt;0,-T4*V6,0)</f>
        <v>205000</v>
      </c>
      <c r="W18" s="37"/>
      <c r="X18" s="36">
        <f t="shared" ref="X18" si="48">IF(X4&lt;0,X3*X6,+X5*X6)+IF(V4&lt;0,-V4*X6,0)</f>
        <v>197500</v>
      </c>
      <c r="Y18" s="37"/>
      <c r="Z18" s="36">
        <f t="shared" ref="Z18" si="49">IF(Z4&lt;0,Z3*Z6,+Z5*Z6)+IF(X4&lt;0,-X4*Z6,0)</f>
        <v>202500</v>
      </c>
      <c r="AA18" s="37"/>
    </row>
    <row r="19" spans="1:28">
      <c r="A19" s="11" t="s">
        <v>75</v>
      </c>
      <c r="B19" s="36">
        <v>0</v>
      </c>
      <c r="C19" s="37"/>
      <c r="D19" s="36">
        <f>+D16+D17-D18</f>
        <v>0</v>
      </c>
      <c r="E19" s="37"/>
      <c r="F19" s="36">
        <f t="shared" ref="F19" si="50">+F16+F17-F18</f>
        <v>0</v>
      </c>
      <c r="G19" s="37"/>
      <c r="H19" s="36">
        <f>+H16+H17-H18</f>
        <v>12500</v>
      </c>
      <c r="I19" s="37"/>
      <c r="J19" s="36">
        <f t="shared" ref="J19" si="51">+J16+J17-J18</f>
        <v>0</v>
      </c>
      <c r="K19" s="37"/>
      <c r="L19" s="36">
        <f t="shared" ref="L19" si="52">+L16+L17-L18</f>
        <v>0</v>
      </c>
      <c r="M19" s="37"/>
      <c r="N19" s="36">
        <f t="shared" ref="N19" si="53">+N16+N17-N18</f>
        <v>0</v>
      </c>
      <c r="O19" s="37"/>
      <c r="P19" s="36">
        <f t="shared" ref="P19" si="54">+P16+P17-P18</f>
        <v>0</v>
      </c>
      <c r="Q19" s="37"/>
      <c r="R19" s="36">
        <f t="shared" ref="R19" si="55">+R16+R17-R18</f>
        <v>0</v>
      </c>
      <c r="S19" s="37"/>
      <c r="T19" s="36">
        <f t="shared" ref="T19" si="56">+T16+T17-T18</f>
        <v>0</v>
      </c>
      <c r="U19" s="37"/>
      <c r="V19" s="36">
        <f t="shared" ref="V19" si="57">+V16+V17-V18</f>
        <v>0</v>
      </c>
      <c r="W19" s="37"/>
      <c r="X19" s="36">
        <f t="shared" ref="X19" si="58">+X16+X17-X18</f>
        <v>0</v>
      </c>
      <c r="Y19" s="37"/>
      <c r="Z19" s="36">
        <f t="shared" ref="Z19" si="59">+Z16+Z17-Z18</f>
        <v>0</v>
      </c>
      <c r="AA19" s="37"/>
    </row>
    <row r="20" spans="1:28">
      <c r="B20" s="17"/>
      <c r="C20" s="18"/>
      <c r="D20" s="5"/>
      <c r="E20" s="18"/>
      <c r="F20" s="5"/>
      <c r="G20" s="18"/>
      <c r="H20" s="5"/>
      <c r="I20" s="18"/>
      <c r="J20" s="5"/>
      <c r="K20" s="18"/>
      <c r="L20" s="5"/>
      <c r="M20" s="18"/>
      <c r="N20" s="5"/>
      <c r="O20" s="18"/>
      <c r="P20" s="5"/>
      <c r="Q20" s="18"/>
      <c r="R20" s="5"/>
      <c r="S20" s="18"/>
      <c r="T20" s="5"/>
      <c r="U20" s="18"/>
      <c r="V20" s="5"/>
      <c r="W20" s="18"/>
      <c r="X20" s="5"/>
      <c r="Y20" s="18"/>
      <c r="Z20" s="5"/>
      <c r="AA20" s="18"/>
    </row>
    <row r="21" spans="1:28">
      <c r="A21" t="s">
        <v>65</v>
      </c>
      <c r="B21" s="17"/>
      <c r="C21" s="18"/>
      <c r="E21" s="35">
        <f>D11</f>
        <v>120000</v>
      </c>
      <c r="G21" s="35">
        <f>F11</f>
        <v>75000</v>
      </c>
      <c r="I21" s="35">
        <f>H11</f>
        <v>37500</v>
      </c>
      <c r="K21" s="35">
        <f>J11</f>
        <v>109500</v>
      </c>
      <c r="M21" s="35">
        <f>L11</f>
        <v>77500</v>
      </c>
      <c r="O21" s="35">
        <f>N11</f>
        <v>115000</v>
      </c>
      <c r="Q21" s="35">
        <f>P11</f>
        <v>115000</v>
      </c>
      <c r="S21" s="35">
        <f>R11</f>
        <v>55000</v>
      </c>
      <c r="U21" s="35">
        <f>T11</f>
        <v>67500</v>
      </c>
      <c r="W21" s="35">
        <f>V11</f>
        <v>75000</v>
      </c>
      <c r="Y21" s="35">
        <f>X11</f>
        <v>82500</v>
      </c>
      <c r="AA21" s="35">
        <f>Z11</f>
        <v>77500</v>
      </c>
    </row>
    <row r="22" spans="1:28">
      <c r="A22" s="10" t="s">
        <v>61</v>
      </c>
      <c r="B22" s="21"/>
      <c r="C22" s="22"/>
      <c r="D22" s="21"/>
      <c r="E22" s="22"/>
      <c r="F22" s="21"/>
      <c r="G22" s="22"/>
      <c r="H22" s="21"/>
      <c r="I22" s="22"/>
      <c r="J22" s="21"/>
      <c r="K22" s="22"/>
      <c r="L22" s="21"/>
      <c r="M22" s="22"/>
      <c r="N22" s="21"/>
      <c r="O22" s="22"/>
      <c r="P22" s="21"/>
      <c r="Q22" s="22"/>
      <c r="R22" s="21"/>
      <c r="S22" s="22"/>
      <c r="T22" s="21"/>
      <c r="U22" s="22"/>
      <c r="V22" s="21"/>
      <c r="W22" s="22"/>
      <c r="X22" s="21"/>
      <c r="Y22" s="22"/>
      <c r="Z22" s="21"/>
      <c r="AA22" s="22"/>
    </row>
    <row r="23" spans="1:28">
      <c r="A23" s="31" t="s">
        <v>11</v>
      </c>
      <c r="B23" s="36"/>
      <c r="C23" s="37"/>
      <c r="D23" s="36"/>
      <c r="E23" s="38">
        <f>D14</f>
        <v>200000</v>
      </c>
      <c r="F23" s="36"/>
      <c r="G23" s="38">
        <f>F14</f>
        <v>225000</v>
      </c>
      <c r="H23" s="36"/>
      <c r="I23" s="38">
        <f>H14</f>
        <v>212500</v>
      </c>
      <c r="J23" s="36"/>
      <c r="K23" s="38">
        <f>J14</f>
        <v>192500</v>
      </c>
      <c r="L23" s="36"/>
      <c r="M23" s="38">
        <f>L14</f>
        <v>197500</v>
      </c>
      <c r="N23" s="36"/>
      <c r="O23" s="38">
        <f>N14</f>
        <v>215000</v>
      </c>
      <c r="P23" s="36"/>
      <c r="Q23" s="38">
        <f>P14</f>
        <v>200000</v>
      </c>
      <c r="R23" s="36"/>
      <c r="S23" s="38">
        <f>R14</f>
        <v>225000</v>
      </c>
      <c r="T23" s="36"/>
      <c r="U23" s="38">
        <f>T14</f>
        <v>212500</v>
      </c>
      <c r="V23" s="36"/>
      <c r="W23" s="38">
        <f>V14</f>
        <v>205000</v>
      </c>
      <c r="X23" s="36"/>
      <c r="Y23" s="38">
        <f>X14</f>
        <v>197500</v>
      </c>
      <c r="Z23" s="36"/>
      <c r="AA23" s="38">
        <f>Z14</f>
        <v>202500</v>
      </c>
      <c r="AB23" s="4">
        <f>SUM(B23:AA23)</f>
        <v>2485000</v>
      </c>
    </row>
    <row r="24" spans="1:28" outlineLevel="1">
      <c r="A24" s="31" t="s">
        <v>66</v>
      </c>
      <c r="B24" s="36"/>
      <c r="C24" s="37"/>
      <c r="D24" s="36"/>
      <c r="E24" s="37">
        <f>+E23+E21</f>
        <v>320000</v>
      </c>
      <c r="F24" s="17"/>
      <c r="G24" s="37">
        <f>+G23+G21</f>
        <v>300000</v>
      </c>
      <c r="H24" s="17"/>
      <c r="I24" s="37">
        <f>+I23+I21</f>
        <v>250000</v>
      </c>
      <c r="J24" s="17"/>
      <c r="K24" s="37">
        <f>+K23+K21</f>
        <v>302000</v>
      </c>
      <c r="L24" s="17"/>
      <c r="M24" s="37">
        <f>+M23+M21</f>
        <v>275000</v>
      </c>
      <c r="N24" s="17"/>
      <c r="O24" s="37">
        <f>+O23+O21</f>
        <v>330000</v>
      </c>
      <c r="P24" s="17"/>
      <c r="Q24" s="37">
        <f>+Q23+Q21</f>
        <v>315000</v>
      </c>
      <c r="R24" s="17"/>
      <c r="S24" s="37">
        <f>+S23+S21</f>
        <v>280000</v>
      </c>
      <c r="T24" s="17"/>
      <c r="U24" s="37">
        <f>+U23+U21</f>
        <v>280000</v>
      </c>
      <c r="V24" s="17"/>
      <c r="W24" s="37">
        <f>+W23+W21</f>
        <v>280000</v>
      </c>
      <c r="X24" s="17"/>
      <c r="Y24" s="37">
        <f>+Y23+Y21</f>
        <v>280000</v>
      </c>
      <c r="Z24" s="17"/>
      <c r="AA24" s="37">
        <f>+AA23+AA21</f>
        <v>280000</v>
      </c>
      <c r="AB24" s="4"/>
    </row>
    <row r="25" spans="1:28" outlineLevel="1">
      <c r="A25" s="31" t="s">
        <v>67</v>
      </c>
      <c r="B25" s="36"/>
      <c r="C25" s="37"/>
      <c r="D25" s="36"/>
      <c r="E25" s="37">
        <f>+E24-D10</f>
        <v>0</v>
      </c>
      <c r="F25" s="17"/>
      <c r="G25" s="37">
        <f>+G24-F10</f>
        <v>0</v>
      </c>
      <c r="H25" s="17"/>
      <c r="I25" s="37">
        <f>+I24-H10</f>
        <v>0</v>
      </c>
      <c r="J25" s="17"/>
      <c r="K25" s="37">
        <f>+K24-J10</f>
        <v>0</v>
      </c>
      <c r="L25" s="17"/>
      <c r="M25" s="37">
        <f>+M24-L10</f>
        <v>0</v>
      </c>
      <c r="N25" s="17"/>
      <c r="O25" s="37">
        <f>+O24-N10</f>
        <v>0</v>
      </c>
      <c r="P25" s="17"/>
      <c r="Q25" s="37">
        <f>+Q24-P10</f>
        <v>0</v>
      </c>
      <c r="R25" s="17"/>
      <c r="S25" s="37">
        <f>+S24-R10</f>
        <v>0</v>
      </c>
      <c r="T25" s="17"/>
      <c r="U25" s="37">
        <f>+U24-T10</f>
        <v>0</v>
      </c>
      <c r="V25" s="17"/>
      <c r="W25" s="37">
        <f>+W24-V10</f>
        <v>0</v>
      </c>
      <c r="X25" s="17"/>
      <c r="Y25" s="37">
        <f>+Y24-X10</f>
        <v>0</v>
      </c>
      <c r="Z25" s="17"/>
      <c r="AA25" s="37">
        <f>+AA24-Z10</f>
        <v>0</v>
      </c>
      <c r="AB25" s="4"/>
    </row>
    <row r="26" spans="1:28">
      <c r="A26" s="39" t="s">
        <v>63</v>
      </c>
      <c r="B26" s="36"/>
      <c r="C26" s="37"/>
      <c r="D26" s="36"/>
      <c r="E26" s="37">
        <f>IF(D14&gt;E23,E23-D14,0)</f>
        <v>0</v>
      </c>
      <c r="F26" s="17"/>
      <c r="G26" s="37">
        <f>IF(F14&gt;G23,G23-F14,0)</f>
        <v>0</v>
      </c>
      <c r="H26" s="17"/>
      <c r="I26" s="37">
        <f>IF(H14&gt;I23,I23-H14,0)</f>
        <v>0</v>
      </c>
      <c r="J26" s="17"/>
      <c r="K26" s="37">
        <f>IF(J14&gt;K23,K23-J14,0)</f>
        <v>0</v>
      </c>
      <c r="L26" s="17"/>
      <c r="M26" s="37">
        <f>IF(L14&gt;M23,M23-L14,0)</f>
        <v>0</v>
      </c>
      <c r="N26" s="17"/>
      <c r="O26" s="37">
        <f>IF(N14&gt;O23,O23-N14,0)</f>
        <v>0</v>
      </c>
      <c r="P26" s="17"/>
      <c r="Q26" s="37">
        <f>IF(P14&gt;Q23,Q23-P14,0)</f>
        <v>0</v>
      </c>
      <c r="R26" s="17"/>
      <c r="S26" s="37">
        <f>IF(R14&gt;S23,S23-R14,0)</f>
        <v>0</v>
      </c>
      <c r="T26" s="17"/>
      <c r="U26" s="37">
        <f>IF(T14&gt;U23,U23-T14,0)</f>
        <v>0</v>
      </c>
      <c r="V26" s="17"/>
      <c r="W26" s="37">
        <f>IF(V14&gt;W23,W23-V14,0)</f>
        <v>0</v>
      </c>
      <c r="X26" s="17"/>
      <c r="Y26" s="37">
        <f>IF(X14&gt;Y23,Y23-X14,0)</f>
        <v>0</v>
      </c>
      <c r="Z26" s="17"/>
      <c r="AA26" s="37">
        <f>IF(Z14&gt;AA23,AA23-Z14,0)</f>
        <v>0</v>
      </c>
      <c r="AB26" s="4"/>
    </row>
    <row r="27" spans="1:28" outlineLevel="1">
      <c r="A27" s="31" t="s">
        <v>71</v>
      </c>
      <c r="B27" s="36"/>
      <c r="C27" s="37"/>
      <c r="D27" s="36"/>
      <c r="E27" s="37">
        <f>IF((E23-D14)&gt;0,E23-D14,0)</f>
        <v>0</v>
      </c>
      <c r="F27" s="17"/>
      <c r="G27" s="37">
        <f>IF((G23-F14)&gt;0,G23-F14,0)</f>
        <v>0</v>
      </c>
      <c r="H27" s="17"/>
      <c r="I27" s="37">
        <f>IF((I23-H14)&gt;0,I23-H14,0)</f>
        <v>0</v>
      </c>
      <c r="J27" s="17"/>
      <c r="K27" s="37">
        <f>IF((K23-J14)&gt;0,K23-J14,0)</f>
        <v>0</v>
      </c>
      <c r="L27" s="17"/>
      <c r="M27" s="37">
        <f>IF((M23-L14)&gt;0,M23-L14,0)</f>
        <v>0</v>
      </c>
      <c r="N27" s="17"/>
      <c r="O27" s="37">
        <f>IF((O23-N14)&gt;0,O23-N14,0)</f>
        <v>0</v>
      </c>
      <c r="P27" s="17"/>
      <c r="Q27" s="37">
        <f>IF((Q23-P14)&gt;0,Q23-P14,0)</f>
        <v>0</v>
      </c>
      <c r="R27" s="17"/>
      <c r="S27" s="37">
        <f>IF((S23-R14)&gt;0,S23-R14,0)</f>
        <v>0</v>
      </c>
      <c r="T27" s="17"/>
      <c r="U27" s="37">
        <f>IF((U23-T14)&gt;0,U23-T14,0)</f>
        <v>0</v>
      </c>
      <c r="V27" s="17"/>
      <c r="W27" s="37">
        <f>IF((W23-V14)&gt;0,W23-V14,0)</f>
        <v>0</v>
      </c>
      <c r="X27" s="17"/>
      <c r="Y27" s="37">
        <f>IF((Y23-X14)&gt;0,Y23-X14,0)</f>
        <v>0</v>
      </c>
      <c r="Z27" s="17"/>
      <c r="AA27" s="37">
        <f>IF((AA23-Z14)&gt;0,AA23-Z14,0)</f>
        <v>0</v>
      </c>
      <c r="AB27" s="4"/>
    </row>
    <row r="28" spans="1:28">
      <c r="A28" s="39" t="s">
        <v>70</v>
      </c>
      <c r="B28" s="36"/>
      <c r="C28" s="37"/>
      <c r="D28" s="36"/>
      <c r="E28" s="37">
        <f>IF(AND(E25=0,E23&gt;D14),E23-D14,0)</f>
        <v>0</v>
      </c>
      <c r="F28" s="17"/>
      <c r="G28" s="37">
        <f>IF(AND(G25=0,G23&gt;F14),G23-F14,0)</f>
        <v>0</v>
      </c>
      <c r="H28" s="17"/>
      <c r="I28" s="37">
        <f>IF(AND(I25=0,I23&gt;H14),I23-H14,0)</f>
        <v>0</v>
      </c>
      <c r="J28" s="17"/>
      <c r="K28" s="37">
        <f>IF(AND(K25=0,K23&gt;J14),K23-J14,0)</f>
        <v>0</v>
      </c>
      <c r="L28" s="17"/>
      <c r="M28" s="37">
        <f>IF(AND(M25=0,M23&gt;L14),M23-L14,0)</f>
        <v>0</v>
      </c>
      <c r="N28" s="17"/>
      <c r="O28" s="37">
        <f>IF(AND(O25=0,O23&gt;N14),O23-N14,0)</f>
        <v>0</v>
      </c>
      <c r="P28" s="17"/>
      <c r="Q28" s="37">
        <f>IF(AND(Q25=0,Q23&gt;P14),Q23-P14,0)</f>
        <v>0</v>
      </c>
      <c r="R28" s="17"/>
      <c r="S28" s="37">
        <f>IF(AND(S25=0,S23&gt;R14),S23-R14,0)</f>
        <v>0</v>
      </c>
      <c r="T28" s="17"/>
      <c r="U28" s="37">
        <f>IF(AND(U25=0,U23&gt;T14),U23-T14,0)</f>
        <v>0</v>
      </c>
      <c r="V28" s="17"/>
      <c r="W28" s="37">
        <f>IF(AND(W25=0,W23&gt;V14),W23-V14,0)</f>
        <v>0</v>
      </c>
      <c r="X28" s="17"/>
      <c r="Y28" s="37">
        <f>IF(AND(Y25=0,Y23&gt;X14),Y23-X14,0)</f>
        <v>0</v>
      </c>
      <c r="Z28" s="17"/>
      <c r="AA28" s="37">
        <f>IF(AND(AA25=0,AA23&gt;Z14),AA23-Z14,0)</f>
        <v>0</v>
      </c>
    </row>
    <row r="29" spans="1:28">
      <c r="A29" s="39" t="s">
        <v>64</v>
      </c>
      <c r="B29" s="36"/>
      <c r="C29" s="37"/>
      <c r="D29" s="36"/>
      <c r="E29" s="37">
        <f>IF(AND(E25&gt;0,E23&gt;D14),E23-D14,0)</f>
        <v>0</v>
      </c>
      <c r="F29" s="17"/>
      <c r="G29" s="37">
        <f>IF(AND(G25&gt;0,G23&gt;F14),G23-F14,0)</f>
        <v>0</v>
      </c>
      <c r="H29" s="17"/>
      <c r="I29" s="37">
        <f>IF(AND(I25&gt;0,I23&gt;H14),I23-H14,0)</f>
        <v>0</v>
      </c>
      <c r="J29" s="17"/>
      <c r="K29" s="37">
        <f>IF(AND(K25&gt;0,K23&gt;J14),K23-J14,0)</f>
        <v>0</v>
      </c>
      <c r="L29" s="17"/>
      <c r="M29" s="37">
        <f>IF(AND(M25&gt;0,M23&gt;L14),M23-L14,0)</f>
        <v>0</v>
      </c>
      <c r="N29" s="17"/>
      <c r="O29" s="37">
        <f>IF(AND(O25&gt;0,O23&gt;N14),O23-N14,0)</f>
        <v>0</v>
      </c>
      <c r="P29" s="17"/>
      <c r="Q29" s="37">
        <f>IF(AND(Q25&gt;0,Q23&gt;P14),Q23-P14,0)</f>
        <v>0</v>
      </c>
      <c r="R29" s="17"/>
      <c r="S29" s="37">
        <f>IF(AND(S25&gt;0,S23&gt;R14),S23-R14,0)</f>
        <v>0</v>
      </c>
      <c r="T29" s="17"/>
      <c r="U29" s="37">
        <f>IF(AND(U25&gt;0,U23&gt;T14),U23-T14,0)</f>
        <v>0</v>
      </c>
      <c r="V29" s="17"/>
      <c r="W29" s="37">
        <f>IF(AND(W25&gt;0,W23&gt;V14),W23-V14,0)</f>
        <v>0</v>
      </c>
      <c r="X29" s="17"/>
      <c r="Y29" s="37">
        <f>IF(AND(Y25&gt;0,Y23&gt;X14),Y23-X14,0)</f>
        <v>0</v>
      </c>
      <c r="Z29" s="17"/>
      <c r="AA29" s="37">
        <f>IF(AND(AA25&gt;0,AA23&gt;Z14),AA23-Z14,0)</f>
        <v>0</v>
      </c>
    </row>
    <row r="30" spans="1:28">
      <c r="A30" s="31"/>
      <c r="B30" s="36"/>
      <c r="C30" s="37"/>
      <c r="D30" s="36"/>
      <c r="E30" s="37"/>
      <c r="F30" s="17"/>
      <c r="G30" s="18"/>
      <c r="H30" s="17"/>
      <c r="I30" s="18"/>
      <c r="J30" s="17"/>
      <c r="K30" s="18"/>
      <c r="L30" s="17"/>
      <c r="M30" s="18"/>
      <c r="N30" s="17"/>
      <c r="O30" s="18"/>
      <c r="P30" s="17"/>
      <c r="Q30" s="18"/>
      <c r="R30" s="17"/>
      <c r="S30" s="18"/>
      <c r="T30" s="17"/>
      <c r="U30" s="18"/>
      <c r="V30" s="17"/>
      <c r="W30" s="18"/>
      <c r="X30" s="17"/>
      <c r="Y30" s="18"/>
      <c r="Z30" s="17"/>
      <c r="AA30" s="18"/>
    </row>
    <row r="31" spans="1:28">
      <c r="A31" s="7" t="s">
        <v>12</v>
      </c>
      <c r="B31" s="23"/>
      <c r="C31" s="24"/>
      <c r="D31" s="23"/>
      <c r="E31" s="24"/>
      <c r="F31" s="23"/>
      <c r="G31" s="24"/>
      <c r="H31" s="23"/>
      <c r="I31" s="24"/>
      <c r="J31" s="23"/>
      <c r="K31" s="24"/>
      <c r="L31" s="23"/>
      <c r="M31" s="24"/>
      <c r="N31" s="23"/>
      <c r="O31" s="24"/>
      <c r="P31" s="23"/>
      <c r="Q31" s="24"/>
      <c r="R31" s="23"/>
      <c r="S31" s="24"/>
      <c r="T31" s="23"/>
      <c r="U31" s="24"/>
      <c r="V31" s="23"/>
      <c r="W31" s="24"/>
      <c r="X31" s="23"/>
      <c r="Y31" s="24"/>
      <c r="Z31" s="23"/>
      <c r="AA31" s="24"/>
    </row>
    <row r="32" spans="1:28">
      <c r="A32" t="s">
        <v>13</v>
      </c>
      <c r="B32" s="17"/>
      <c r="C32" s="18"/>
      <c r="D32" s="17"/>
      <c r="E32" s="18"/>
      <c r="F32" s="17"/>
      <c r="G32" s="18"/>
      <c r="H32" s="17"/>
      <c r="I32" s="18"/>
      <c r="J32" s="17">
        <f>IF(E26&lt;0,((D5+E26+G29+I29)*D6)-(D14+E26+G29+I29),0)</f>
        <v>0</v>
      </c>
      <c r="K32" s="18"/>
      <c r="L32" s="17">
        <f>IF(G26&lt;0,((F5+G26+I29+K29)*F6)-(F14+G26+I29+K29),0)</f>
        <v>0</v>
      </c>
      <c r="M32" s="18"/>
      <c r="N32" s="17">
        <f>IF(I26&lt;0,((H5+I26+K29+M29)*H6)-(H14+I26+K29+M29),0)</f>
        <v>0</v>
      </c>
      <c r="O32" s="18"/>
      <c r="P32" s="17">
        <f>IF(K26&lt;0,((J5+K26+M29+O29)*J6)-(J14+K26+M29+O29),0)</f>
        <v>0</v>
      </c>
      <c r="Q32" s="18"/>
      <c r="R32" s="17">
        <f>IF(M26&lt;0,((L5+M26+O29+Q29)*L6)-(L14+M26+O29+Q29),0)</f>
        <v>0</v>
      </c>
      <c r="S32" s="18"/>
      <c r="T32" s="17">
        <f>IF(O26&lt;0,((N5+O26+Q29+S29)*N6)-(N14+O26+Q29+S29),0)</f>
        <v>0</v>
      </c>
      <c r="U32" s="18"/>
      <c r="V32" s="17">
        <f>IF(Q26&lt;0,((P5+Q26+S29+U29)*P6)-(P14+Q26+S29+U29),0)</f>
        <v>0</v>
      </c>
      <c r="W32" s="18"/>
      <c r="X32" s="17">
        <f>IF(S26&lt;0,((R5+S26+U29+W29)*R6)-(R14+S26+U29+W29),0)</f>
        <v>0</v>
      </c>
      <c r="Y32" s="18"/>
      <c r="Z32" s="17">
        <f>IF(U26&lt;0,((T5+U26+W29+Y29)*T6)-(T14+U26+W29+Y29),0)</f>
        <v>0</v>
      </c>
      <c r="AA32" s="18"/>
    </row>
    <row r="33" spans="1:28">
      <c r="A33" t="s">
        <v>14</v>
      </c>
      <c r="B33" s="17"/>
      <c r="C33" s="18"/>
      <c r="D33" s="17"/>
      <c r="E33" s="18"/>
      <c r="F33" s="17"/>
      <c r="G33" s="18"/>
      <c r="H33" s="17"/>
      <c r="I33" s="18"/>
      <c r="J33" s="17"/>
      <c r="K33" s="37"/>
      <c r="L33" s="36">
        <f>IF(K29=0,0,IF((SUM($J32:K32)=0),0,(K29/(-SUM($E26:I26))*SUM($J32:K32))))</f>
        <v>0</v>
      </c>
      <c r="M33" s="37"/>
      <c r="N33" s="36">
        <f>IF(M29=0,0,IF((SUM($J32:M32)=0),0,(M29/(-SUM($E26:K26))*SUM($J32:M32))))</f>
        <v>0</v>
      </c>
      <c r="O33" s="37"/>
      <c r="P33" s="36">
        <f>IF(O29=0,0,IF((SUM($J32:O32)=0),0,(O29/(-SUM($E26:M26))*SUM($J32:O32))))</f>
        <v>0</v>
      </c>
      <c r="Q33" s="37"/>
      <c r="R33" s="36">
        <f>IF(Q29=0,0,IF((SUM($J32:Q32)=0),0,(Q29/(-SUM($E26:O26))*SUM($J32:Q32))))</f>
        <v>0</v>
      </c>
      <c r="S33" s="37"/>
      <c r="T33" s="36">
        <f>IF(S29=0,0,IF((SUM($J32:S32)=0),0,(S29/(-SUM($E26:Q26))*SUM($J32:S32))))</f>
        <v>0</v>
      </c>
      <c r="U33" s="37"/>
      <c r="V33" s="36">
        <f>IF(U29=0,0,IF((SUM($J32:U32)=0),0,(U29/(-SUM($E26:S26))*SUM($J32:U32))))</f>
        <v>0</v>
      </c>
      <c r="W33" s="37"/>
      <c r="X33" s="36">
        <f>IF(W29=0,0,IF((SUM($J32:W32)=0),0,(W29/(-SUM($E26:U26))*SUM($J32:W32))))</f>
        <v>0</v>
      </c>
      <c r="Y33" s="37"/>
      <c r="Z33" s="36">
        <f>IF(Y29=0,0,IF((SUM($J32:Y32)=0),0,(Y29/(-SUM($E26:W26))*SUM($J32:Y32))))</f>
        <v>0</v>
      </c>
      <c r="AA33" s="37"/>
    </row>
    <row r="34" spans="1:28">
      <c r="B34" s="17"/>
      <c r="C34" s="18"/>
      <c r="D34" s="17"/>
      <c r="E34" s="18"/>
      <c r="F34" s="17"/>
      <c r="G34" s="18"/>
      <c r="H34" s="17"/>
      <c r="I34" s="18"/>
      <c r="J34" s="17"/>
      <c r="K34" s="18"/>
      <c r="L34" s="17"/>
      <c r="M34" s="18"/>
      <c r="N34" s="17"/>
      <c r="O34" s="18"/>
      <c r="P34" s="17"/>
      <c r="Q34" s="18"/>
      <c r="R34" s="17"/>
      <c r="S34" s="18"/>
      <c r="T34" s="17"/>
      <c r="U34" s="18"/>
      <c r="V34" s="17"/>
      <c r="W34" s="18"/>
      <c r="X34" s="17"/>
      <c r="Y34" s="18"/>
      <c r="Z34" s="17"/>
      <c r="AA34" s="18"/>
    </row>
    <row r="35" spans="1:28">
      <c r="A35" s="9" t="s">
        <v>21</v>
      </c>
      <c r="B35" s="25"/>
      <c r="C35" s="26"/>
      <c r="D35" s="25"/>
      <c r="E35" s="26"/>
      <c r="F35" s="25"/>
      <c r="G35" s="26"/>
      <c r="H35" s="25"/>
      <c r="I35" s="26"/>
      <c r="J35" s="25"/>
      <c r="K35" s="26"/>
      <c r="L35" s="25"/>
      <c r="M35" s="26"/>
      <c r="N35" s="25"/>
      <c r="O35" s="26"/>
      <c r="P35" s="25"/>
      <c r="Q35" s="26"/>
      <c r="R35" s="25"/>
      <c r="S35" s="26"/>
      <c r="T35" s="25"/>
      <c r="U35" s="26"/>
      <c r="V35" s="25"/>
      <c r="W35" s="26"/>
      <c r="X35" s="25"/>
      <c r="Y35" s="26"/>
      <c r="Z35" s="25"/>
      <c r="AA35" s="26"/>
    </row>
    <row r="36" spans="1:28">
      <c r="A36" s="12" t="s">
        <v>37</v>
      </c>
      <c r="B36" s="17"/>
      <c r="C36" s="18"/>
      <c r="D36" s="17"/>
      <c r="E36" s="18"/>
      <c r="F36" s="17"/>
      <c r="G36" s="18"/>
      <c r="H36" s="17"/>
      <c r="I36" s="18"/>
      <c r="J36" s="17">
        <f>IF(J32&gt;0,(-E26-J32-G29-I29),0)</f>
        <v>0</v>
      </c>
      <c r="K36" s="18"/>
      <c r="L36" s="17">
        <f t="shared" ref="L36" si="60">IF(L32&gt;0,(-G26-L32-I29-K29),0)</f>
        <v>0</v>
      </c>
      <c r="M36" s="18"/>
      <c r="N36" s="17">
        <f t="shared" ref="N36" si="61">IF(N32&gt;0,(-I26-N32-K29-M29),0)</f>
        <v>0</v>
      </c>
      <c r="O36" s="18"/>
      <c r="P36" s="17">
        <f t="shared" ref="P36" si="62">IF(P32&gt;0,(-K26-P32-M29-O29),0)</f>
        <v>0</v>
      </c>
      <c r="Q36" s="18"/>
      <c r="R36" s="17">
        <f t="shared" ref="R36" si="63">IF(R32&gt;0,(-M26-R32-O29-Q29),0)</f>
        <v>0</v>
      </c>
      <c r="S36" s="18"/>
      <c r="T36" s="17">
        <f t="shared" ref="T36" si="64">IF(T32&gt;0,(-O26-T32-Q29-S29),0)</f>
        <v>0</v>
      </c>
      <c r="U36" s="18"/>
      <c r="V36" s="17">
        <f t="shared" ref="V36" si="65">IF(V32&gt;0,(-Q26-V32-S29-U29),0)</f>
        <v>0</v>
      </c>
      <c r="W36" s="18"/>
      <c r="X36" s="17">
        <f t="shared" ref="X36" si="66">IF(X32&gt;0,(-S26-X32-U29-W29),0)</f>
        <v>0</v>
      </c>
      <c r="Y36" s="18"/>
      <c r="Z36" s="17">
        <f t="shared" ref="Z36" si="67">IF(Z32&gt;0,(-U26-Z32-W29-Y29),0)</f>
        <v>0</v>
      </c>
      <c r="AA36" s="18"/>
    </row>
    <row r="37" spans="1:28">
      <c r="A37" s="12" t="s">
        <v>38</v>
      </c>
      <c r="B37" s="17"/>
      <c r="C37" s="18"/>
      <c r="D37" s="17"/>
      <c r="E37" s="18"/>
      <c r="F37" s="17"/>
      <c r="G37" s="18"/>
      <c r="H37" s="17"/>
      <c r="I37" s="18"/>
      <c r="J37" s="17"/>
      <c r="K37" s="37"/>
      <c r="L37" s="36">
        <f>IF(K29=0,0,IF((SUM($J36:K36)=0),0,(K29/(-SUM($E26:I26))*SUM($J36:K36))))</f>
        <v>0</v>
      </c>
      <c r="M37" s="37"/>
      <c r="N37" s="36">
        <f>IF(M29=0,0,IF((SUM($J36:M36)=0),0,(M29/(-SUM($E26:K26))*SUM($J36:M36))))</f>
        <v>0</v>
      </c>
      <c r="O37" s="37"/>
      <c r="P37" s="36">
        <f>IF(O29=0,0,IF((SUM($J36:O36)=0),0,(O29/(-SUM($E26:M26))*SUM($J36:O36))))</f>
        <v>0</v>
      </c>
      <c r="Q37" s="37"/>
      <c r="R37" s="36">
        <f>IF(Q29=0,0,IF((SUM($J36:Q36)=0),0,(Q29/(-SUM($E26:O26))*SUM($J36:Q36))))</f>
        <v>0</v>
      </c>
      <c r="S37" s="37"/>
      <c r="T37" s="36">
        <f>IF(S29=0,0,IF((SUM($J36:S36)=0),0,(S29/(-SUM($E26:Q26))*SUM($J36:S36))))</f>
        <v>0</v>
      </c>
      <c r="U37" s="37"/>
      <c r="V37" s="36">
        <f>IF(U29=0,0,IF((SUM($J36:U36)=0),0,(U29/(-SUM($E26:S26))*SUM($J36:U36))))</f>
        <v>0</v>
      </c>
      <c r="W37" s="37"/>
      <c r="X37" s="36">
        <f>IF(W29=0,0,IF((SUM($J36:W36)=0),0,(W29/(-SUM($E26:U26))*SUM($J36:W36))))</f>
        <v>0</v>
      </c>
      <c r="Y37" s="37"/>
      <c r="Z37" s="36">
        <f>IF(Y29=0,0,IF((SUM($J36:Y36)=0),0,(Y29/(-SUM($E26:W26))*SUM($J36:Y36))))</f>
        <v>0</v>
      </c>
      <c r="AA37" s="37"/>
    </row>
    <row r="38" spans="1:28">
      <c r="A38" t="s">
        <v>36</v>
      </c>
      <c r="B38" s="17"/>
      <c r="C38" s="18"/>
      <c r="D38" s="17">
        <f>(D5*D6)-D36+D37</f>
        <v>200000</v>
      </c>
      <c r="E38" s="18"/>
      <c r="F38" s="17">
        <f>(F5*F6)-F36+F37</f>
        <v>225000</v>
      </c>
      <c r="G38" s="18"/>
      <c r="H38" s="17">
        <f>(H5*H6)-H36+H37</f>
        <v>200000</v>
      </c>
      <c r="I38" s="18"/>
      <c r="J38" s="17">
        <f>(J5*J6)-J36+J37</f>
        <v>205000</v>
      </c>
      <c r="K38" s="18"/>
      <c r="L38" s="17">
        <f>(L5*L6)-L36+L37</f>
        <v>210000</v>
      </c>
      <c r="M38" s="18"/>
      <c r="N38" s="17">
        <f>(N5*N6)-N36+N37</f>
        <v>202500</v>
      </c>
      <c r="O38" s="18"/>
      <c r="P38" s="17">
        <f>(P5*P6)-P36+P37</f>
        <v>200000</v>
      </c>
      <c r="Q38" s="18"/>
      <c r="R38" s="17">
        <f>(R5*R6)-R36+R37</f>
        <v>225000</v>
      </c>
      <c r="S38" s="18"/>
      <c r="T38" s="17">
        <f>(T5*T6)-T36+T37</f>
        <v>212500</v>
      </c>
      <c r="U38" s="18"/>
      <c r="V38" s="17">
        <f>(V5*V6)-V36+V37</f>
        <v>205000</v>
      </c>
      <c r="W38" s="18"/>
      <c r="X38" s="17">
        <f>(X5*X6)-X36+X37</f>
        <v>197500</v>
      </c>
      <c r="Y38" s="18"/>
      <c r="Z38" s="17">
        <f>(Z5*Z6)-Z36+Z37</f>
        <v>202500</v>
      </c>
      <c r="AA38" s="18"/>
      <c r="AB38" s="4">
        <f>SUM(B38:AA38)</f>
        <v>2485000</v>
      </c>
    </row>
    <row r="39" spans="1:28" ht="15.75" thickBot="1">
      <c r="A39" s="3"/>
      <c r="B39" s="27"/>
      <c r="C39" s="28"/>
      <c r="D39" s="27"/>
      <c r="E39" s="28"/>
      <c r="F39" s="27"/>
      <c r="G39" s="28"/>
      <c r="H39" s="27"/>
      <c r="I39" s="28"/>
      <c r="J39" s="27"/>
      <c r="K39" s="28"/>
      <c r="L39" s="27"/>
      <c r="M39" s="28"/>
      <c r="N39" s="27"/>
      <c r="O39" s="28"/>
      <c r="P39" s="27"/>
      <c r="Q39" s="28"/>
      <c r="R39" s="27"/>
      <c r="S39" s="28"/>
      <c r="T39" s="27"/>
      <c r="U39" s="28"/>
      <c r="V39" s="27"/>
      <c r="W39" s="28"/>
      <c r="X39" s="27"/>
      <c r="Y39" s="28"/>
      <c r="Z39" s="27"/>
      <c r="AA39" s="28"/>
    </row>
    <row r="40" spans="1:28">
      <c r="A40" s="2"/>
      <c r="B40" s="5"/>
      <c r="C40" s="5"/>
      <c r="D40" s="5"/>
      <c r="E40" s="5"/>
      <c r="F40" s="5"/>
      <c r="G40" s="5"/>
      <c r="H40" s="5"/>
      <c r="I40" s="5"/>
      <c r="J40" s="5"/>
      <c r="K40" s="5"/>
      <c r="L40" s="5"/>
      <c r="M40" s="5"/>
      <c r="N40" s="5"/>
      <c r="O40" s="5"/>
      <c r="P40" s="5"/>
      <c r="Q40" s="5"/>
      <c r="R40" s="5"/>
      <c r="S40" s="5"/>
      <c r="T40" s="5"/>
      <c r="U40" s="5"/>
      <c r="V40" s="5"/>
      <c r="W40" s="5"/>
      <c r="X40" s="5"/>
      <c r="Y40" s="5"/>
      <c r="Z40" s="5"/>
      <c r="AA40" s="5"/>
    </row>
    <row r="41" spans="1:28">
      <c r="A41" s="33" t="s">
        <v>57</v>
      </c>
      <c r="B41" s="5"/>
      <c r="C41" s="5"/>
      <c r="D41" s="5"/>
      <c r="E41" s="5"/>
      <c r="F41" s="5"/>
      <c r="G41" s="5"/>
      <c r="H41" s="5"/>
      <c r="I41" s="5"/>
      <c r="J41" s="5"/>
      <c r="K41" s="5"/>
      <c r="L41" s="5"/>
      <c r="M41" s="5"/>
      <c r="N41" s="5"/>
      <c r="O41" s="5"/>
      <c r="P41" s="5"/>
      <c r="Q41" s="5"/>
      <c r="R41" s="5"/>
      <c r="S41" s="5"/>
      <c r="T41" s="5"/>
      <c r="U41" s="5"/>
      <c r="V41" s="5"/>
      <c r="W41" s="5"/>
      <c r="X41" s="5"/>
      <c r="Y41" s="5"/>
      <c r="Z41" s="5"/>
      <c r="AA41" s="5"/>
    </row>
    <row r="42" spans="1:28">
      <c r="A42" s="11" t="s">
        <v>59</v>
      </c>
      <c r="B42" s="5"/>
      <c r="C42" s="5"/>
      <c r="D42" s="5"/>
      <c r="E42" s="5"/>
      <c r="F42" s="5"/>
      <c r="G42" s="5"/>
      <c r="H42" s="5"/>
      <c r="I42" s="5"/>
      <c r="J42" s="5"/>
      <c r="K42" s="5"/>
      <c r="L42" s="5"/>
      <c r="M42" s="5"/>
      <c r="N42" s="5"/>
      <c r="O42" s="5"/>
      <c r="P42" s="5"/>
      <c r="Q42" s="5"/>
      <c r="R42" s="5"/>
      <c r="S42" s="5"/>
      <c r="T42" s="5"/>
      <c r="U42" s="5"/>
      <c r="V42" s="5"/>
      <c r="W42" s="5"/>
      <c r="X42" s="5"/>
      <c r="Y42" s="5"/>
      <c r="Z42" s="5"/>
      <c r="AA42" s="5"/>
    </row>
    <row r="43" spans="1:28">
      <c r="A43" s="11" t="s">
        <v>62</v>
      </c>
      <c r="B43" s="5"/>
      <c r="C43" s="5"/>
      <c r="D43" s="5"/>
      <c r="E43" s="5"/>
      <c r="F43" s="5"/>
      <c r="G43" s="5"/>
      <c r="H43" s="5"/>
      <c r="I43" s="5"/>
      <c r="J43" s="5"/>
      <c r="K43" s="5"/>
      <c r="L43" s="5"/>
      <c r="M43" s="5"/>
      <c r="N43" s="5"/>
      <c r="O43" s="5"/>
      <c r="P43" s="5"/>
      <c r="Q43" s="5"/>
      <c r="R43" s="5"/>
      <c r="S43" s="5"/>
      <c r="T43" s="5"/>
      <c r="U43" s="5"/>
      <c r="V43" s="5"/>
      <c r="W43" s="5"/>
      <c r="X43" s="5"/>
      <c r="Y43" s="5"/>
      <c r="Z43" s="5"/>
      <c r="AA43" s="5"/>
      <c r="AB43" s="5">
        <f>AB38-AB23</f>
        <v>0</v>
      </c>
    </row>
    <row r="44" spans="1:28">
      <c r="A44" s="11" t="s">
        <v>69</v>
      </c>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spans="1:28">
      <c r="A45" s="11" t="s">
        <v>82</v>
      </c>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spans="1:28">
      <c r="A46" s="11"/>
      <c r="B46" s="5"/>
      <c r="C46" s="5"/>
      <c r="D46" s="5"/>
      <c r="E46" s="5"/>
      <c r="F46" s="5"/>
      <c r="G46" s="5"/>
      <c r="H46" s="5"/>
      <c r="I46" s="5"/>
      <c r="J46" s="5"/>
      <c r="K46" s="5"/>
      <c r="L46" s="5"/>
      <c r="M46" s="5"/>
      <c r="N46" s="5"/>
      <c r="O46" s="5"/>
      <c r="P46" s="5"/>
      <c r="Q46" s="5"/>
      <c r="R46" s="5"/>
      <c r="S46" s="5"/>
      <c r="T46" s="5"/>
      <c r="U46" s="5"/>
      <c r="V46" s="5"/>
      <c r="W46" s="5"/>
      <c r="X46" s="5"/>
      <c r="Y46" s="5"/>
      <c r="Z46" s="5"/>
      <c r="AA46" s="5"/>
      <c r="AB46" s="5"/>
    </row>
    <row r="47" spans="1:28" ht="57" customHeight="1">
      <c r="A47" s="62" t="s">
        <v>54</v>
      </c>
      <c r="B47" s="62"/>
      <c r="C47" s="62"/>
      <c r="D47" s="62"/>
      <c r="E47" s="62"/>
      <c r="F47" s="62"/>
      <c r="G47" s="62"/>
      <c r="H47" s="62"/>
      <c r="I47" s="5"/>
      <c r="J47" s="5"/>
      <c r="K47" s="5"/>
      <c r="L47" s="5"/>
      <c r="M47" s="5"/>
      <c r="N47" s="5"/>
      <c r="O47" s="5"/>
      <c r="P47" s="5"/>
      <c r="Q47" s="5"/>
      <c r="R47" s="5"/>
      <c r="S47" s="5"/>
      <c r="T47" s="5"/>
      <c r="U47" s="5"/>
      <c r="V47" s="5"/>
      <c r="W47" s="5"/>
      <c r="X47" s="5"/>
      <c r="Y47" s="5"/>
      <c r="Z47" s="5"/>
      <c r="AA47" s="5"/>
      <c r="AB47" s="2"/>
    </row>
    <row r="48" spans="1:28">
      <c r="A48" s="2"/>
      <c r="B48" s="5"/>
      <c r="C48" s="5"/>
      <c r="D48" s="5"/>
      <c r="E48" s="5"/>
      <c r="F48" s="5"/>
      <c r="G48" s="5"/>
      <c r="H48" s="5"/>
      <c r="I48" s="5"/>
      <c r="J48" s="5"/>
      <c r="K48" s="5"/>
      <c r="L48" s="5"/>
      <c r="M48" s="5"/>
      <c r="N48" s="5"/>
      <c r="O48" s="5"/>
      <c r="P48" s="5"/>
      <c r="Q48" s="5"/>
      <c r="R48" s="5"/>
      <c r="S48" s="5"/>
      <c r="T48" s="5"/>
      <c r="U48" s="5"/>
      <c r="V48" s="5"/>
      <c r="W48" s="5"/>
      <c r="X48" s="5"/>
      <c r="Y48" s="5"/>
      <c r="Z48" s="5"/>
      <c r="AA48" s="5"/>
      <c r="AB48" s="2"/>
    </row>
    <row r="49" spans="1:43">
      <c r="A49" s="2"/>
      <c r="B49" s="5"/>
      <c r="C49" s="5"/>
      <c r="D49" s="5"/>
      <c r="E49" s="5"/>
      <c r="F49" s="5"/>
      <c r="G49" s="5"/>
      <c r="H49" s="5"/>
      <c r="I49" s="5"/>
      <c r="J49" s="5"/>
      <c r="K49" s="5"/>
      <c r="L49" s="5"/>
      <c r="M49" s="5"/>
      <c r="N49" s="5"/>
      <c r="O49" s="5"/>
      <c r="P49" s="5"/>
      <c r="Q49" s="5"/>
      <c r="R49" s="5"/>
      <c r="S49" s="5"/>
      <c r="T49" s="5"/>
      <c r="U49" s="5"/>
      <c r="V49" s="5"/>
      <c r="W49" s="5"/>
      <c r="X49" s="5"/>
      <c r="Y49" s="5"/>
      <c r="Z49" s="5"/>
      <c r="AA49" s="5"/>
      <c r="AB49" s="2"/>
    </row>
    <row r="50" spans="1:43">
      <c r="A50" s="2"/>
      <c r="B50" s="5"/>
      <c r="C50" s="5"/>
      <c r="D50" s="5"/>
      <c r="E50" s="5"/>
      <c r="F50" s="5"/>
      <c r="G50" s="5"/>
      <c r="H50" s="5"/>
      <c r="I50" s="5"/>
      <c r="J50" s="5"/>
      <c r="K50" s="5"/>
      <c r="L50" s="5"/>
      <c r="M50" s="2"/>
      <c r="N50" s="2"/>
      <c r="O50" s="2"/>
      <c r="P50" s="2"/>
      <c r="Q50" s="2"/>
      <c r="R50" s="2"/>
      <c r="S50" s="2"/>
      <c r="T50" s="2"/>
      <c r="U50" s="2"/>
      <c r="V50" s="2"/>
      <c r="W50" s="2"/>
      <c r="X50" s="2"/>
      <c r="Y50" s="2"/>
      <c r="Z50" s="2"/>
      <c r="AA50" s="2"/>
      <c r="AB50" s="2"/>
    </row>
    <row r="51" spans="1:43">
      <c r="A51" s="2"/>
      <c r="B51" s="5"/>
      <c r="C51" s="5"/>
      <c r="D51" s="5"/>
      <c r="E51" s="5"/>
      <c r="F51" s="5"/>
      <c r="G51" s="5"/>
      <c r="H51" s="5"/>
      <c r="I51" s="5"/>
      <c r="J51" s="5"/>
      <c r="K51" s="5"/>
      <c r="L51" s="5"/>
      <c r="M51" s="2"/>
      <c r="N51" s="2"/>
      <c r="O51" s="2"/>
      <c r="P51" s="2"/>
      <c r="Q51" s="2"/>
      <c r="R51" s="2"/>
      <c r="S51" s="2"/>
      <c r="T51" s="2"/>
      <c r="U51" s="2"/>
      <c r="V51" s="2"/>
      <c r="W51" s="2"/>
      <c r="X51" s="2"/>
      <c r="Y51" s="2"/>
      <c r="Z51" s="2"/>
      <c r="AA51" s="2"/>
      <c r="AB51" s="2"/>
    </row>
    <row r="52" spans="1:4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43">
      <c r="A53" s="2"/>
      <c r="B53" s="2"/>
      <c r="C53" s="2"/>
      <c r="D53" s="5"/>
      <c r="E53" s="5"/>
      <c r="F53" s="5"/>
      <c r="G53" s="5"/>
      <c r="H53" s="5"/>
      <c r="I53" s="5"/>
      <c r="J53" s="5"/>
      <c r="K53" s="5"/>
      <c r="L53" s="5"/>
      <c r="M53" s="5"/>
      <c r="N53" s="5"/>
      <c r="O53" s="5"/>
      <c r="P53" s="5"/>
      <c r="Q53" s="5"/>
      <c r="R53" s="5"/>
      <c r="S53" s="5"/>
      <c r="T53" s="5"/>
      <c r="U53" s="5"/>
      <c r="V53" s="5"/>
      <c r="W53" s="5"/>
      <c r="X53" s="5"/>
      <c r="Y53" s="5"/>
      <c r="Z53" s="5"/>
      <c r="AA53" s="5"/>
      <c r="AB53" s="5"/>
      <c r="AC53" s="4"/>
      <c r="AD53" s="4"/>
      <c r="AE53" s="4"/>
      <c r="AF53" s="4"/>
      <c r="AG53" s="4"/>
      <c r="AH53" s="4"/>
      <c r="AI53" s="4"/>
      <c r="AJ53" s="4"/>
      <c r="AK53" s="4"/>
      <c r="AL53" s="4"/>
      <c r="AM53" s="4"/>
    </row>
    <row r="54" spans="1:43">
      <c r="A54" s="2"/>
      <c r="B54" s="2"/>
      <c r="C54" s="2"/>
      <c r="D54" s="5"/>
      <c r="E54" s="5"/>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row>
    <row r="55" spans="1:43">
      <c r="D55" s="4"/>
      <c r="E55" s="5"/>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row>
    <row r="56" spans="1:43">
      <c r="D56" s="4"/>
      <c r="E56" s="5"/>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row>
    <row r="57" spans="1:43">
      <c r="D57" s="4"/>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row>
    <row r="58" spans="1:43">
      <c r="D58" s="4"/>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row>
    <row r="59" spans="1:43">
      <c r="D59" s="4"/>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row>
    <row r="60" spans="1:43">
      <c r="D60" s="4"/>
    </row>
    <row r="61" spans="1:43">
      <c r="D61" s="4"/>
    </row>
    <row r="62" spans="1:43">
      <c r="D62" s="4"/>
    </row>
    <row r="63" spans="1:43">
      <c r="D63" s="4"/>
    </row>
    <row r="64" spans="1:43">
      <c r="D64" s="4"/>
    </row>
    <row r="65" spans="4:4">
      <c r="D65" s="4"/>
    </row>
    <row r="66" spans="4:4">
      <c r="D66" s="4"/>
    </row>
  </sheetData>
  <sheetProtection password="CB3D" sheet="1" objects="1" scenarios="1"/>
  <mergeCells count="78">
    <mergeCell ref="A47:H47"/>
    <mergeCell ref="N6:O6"/>
    <mergeCell ref="P6:Q6"/>
    <mergeCell ref="R6:S6"/>
    <mergeCell ref="T6:U6"/>
    <mergeCell ref="D7:E7"/>
    <mergeCell ref="F7:G7"/>
    <mergeCell ref="H7:I7"/>
    <mergeCell ref="J7:K7"/>
    <mergeCell ref="L7:M7"/>
    <mergeCell ref="N7:O7"/>
    <mergeCell ref="P7:Q7"/>
    <mergeCell ref="R7:S7"/>
    <mergeCell ref="T7:U7"/>
    <mergeCell ref="B6:C6"/>
    <mergeCell ref="D6:E6"/>
    <mergeCell ref="T5:U5"/>
    <mergeCell ref="V5:W5"/>
    <mergeCell ref="X5:Y5"/>
    <mergeCell ref="Z5:AA5"/>
    <mergeCell ref="V7:W7"/>
    <mergeCell ref="X7:Y7"/>
    <mergeCell ref="Z7:AA7"/>
    <mergeCell ref="F6:G6"/>
    <mergeCell ref="H6:I6"/>
    <mergeCell ref="J6:K6"/>
    <mergeCell ref="L6:M6"/>
    <mergeCell ref="Z6:AA6"/>
    <mergeCell ref="V6:W6"/>
    <mergeCell ref="X6:Y6"/>
    <mergeCell ref="L5:M5"/>
    <mergeCell ref="N5:O5"/>
    <mergeCell ref="P5:Q5"/>
    <mergeCell ref="R5:S5"/>
    <mergeCell ref="R4:S4"/>
    <mergeCell ref="B5:C5"/>
    <mergeCell ref="D5:E5"/>
    <mergeCell ref="F5:G5"/>
    <mergeCell ref="H5:I5"/>
    <mergeCell ref="J5:K5"/>
    <mergeCell ref="T3:U3"/>
    <mergeCell ref="V3:W3"/>
    <mergeCell ref="X3:Y3"/>
    <mergeCell ref="Z3:AA3"/>
    <mergeCell ref="B4:C4"/>
    <mergeCell ref="D4:E4"/>
    <mergeCell ref="F4:G4"/>
    <mergeCell ref="H4:I4"/>
    <mergeCell ref="J4:K4"/>
    <mergeCell ref="L4:M4"/>
    <mergeCell ref="Z4:AA4"/>
    <mergeCell ref="T4:U4"/>
    <mergeCell ref="V4:W4"/>
    <mergeCell ref="X4:Y4"/>
    <mergeCell ref="N4:O4"/>
    <mergeCell ref="P4:Q4"/>
    <mergeCell ref="Z2:AA2"/>
    <mergeCell ref="B3:C3"/>
    <mergeCell ref="D3:E3"/>
    <mergeCell ref="F3:G3"/>
    <mergeCell ref="H3:I3"/>
    <mergeCell ref="J3:K3"/>
    <mergeCell ref="L3:M3"/>
    <mergeCell ref="N3:O3"/>
    <mergeCell ref="P3:Q3"/>
    <mergeCell ref="R3:S3"/>
    <mergeCell ref="N2:O2"/>
    <mergeCell ref="P2:Q2"/>
    <mergeCell ref="R2:S2"/>
    <mergeCell ref="T2:U2"/>
    <mergeCell ref="V2:W2"/>
    <mergeCell ref="X2:Y2"/>
    <mergeCell ref="L2:M2"/>
    <mergeCell ref="B2:C2"/>
    <mergeCell ref="D2:E2"/>
    <mergeCell ref="F2:G2"/>
    <mergeCell ref="H2:I2"/>
    <mergeCell ref="J2:K2"/>
  </mergeCells>
  <pageMargins left="0.7" right="0.7" top="0.75" bottom="0.75" header="0.3" footer="0.3"/>
  <pageSetup paperSize="8" scale="67"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Scenarios</vt:lpstr>
      <vt:lpstr>Baseline Rent Cashflow</vt:lpstr>
      <vt:lpstr>Scenario 1</vt:lpstr>
      <vt:lpstr>Scenario 2</vt:lpstr>
      <vt:lpstr>Scenario 3</vt:lpstr>
      <vt:lpstr>Scenario 4</vt:lpstr>
      <vt:lpstr>Scenario 5</vt:lpstr>
      <vt:lpstr>Scenario 6</vt:lpstr>
      <vt:lpstr>Scenario 7</vt:lpstr>
      <vt:lpstr>Scenario 8</vt:lpstr>
      <vt:lpstr>Scenario 9</vt:lpstr>
    </vt:vector>
  </TitlesOfParts>
  <Company>Aurizon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Smeulders, Thomas</dc:creator>
  <cp:lastModifiedBy>George Passmore</cp:lastModifiedBy>
  <cp:lastPrinted>2015-04-12T23:44:54Z</cp:lastPrinted>
  <dcterms:created xsi:type="dcterms:W3CDTF">2014-03-09T23:08:38Z</dcterms:created>
  <dcterms:modified xsi:type="dcterms:W3CDTF">2015-08-10T07:27:56Z</dcterms:modified>
</cp:coreProperties>
</file>